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defaultThemeVersion="124226"/>
  <mc:AlternateContent xmlns:mc="http://schemas.openxmlformats.org/markup-compatibility/2006">
    <mc:Choice Requires="x15">
      <x15ac:absPath xmlns:x15ac="http://schemas.microsoft.com/office/spreadsheetml/2010/11/ac" url="E:\Tools\IRC\Ventilation Calculations\"/>
    </mc:Choice>
  </mc:AlternateContent>
  <xr:revisionPtr revIDLastSave="0" documentId="13_ncr:1_{1BEF9B72-62EB-40D8-9816-6C75F156F92A}" xr6:coauthVersionLast="47" xr6:coauthVersionMax="47" xr10:uidLastSave="{00000000-0000-0000-0000-000000000000}"/>
  <bookViews>
    <workbookView xWindow="-120" yWindow="-120" windowWidth="20730" windowHeight="11160" tabRatio="890" xr2:uid="{00000000-000D-0000-FFFF-FFFF00000000}"/>
  </bookViews>
  <sheets>
    <sheet name="Introduction" sheetId="21" r:id="rId1"/>
    <sheet name="DISCLAIMER" sheetId="29" r:id="rId2"/>
    <sheet name="Ventilation Evaluation" sheetId="8" r:id="rId3"/>
    <sheet name="Facility Information" sheetId="25" r:id="rId4"/>
    <sheet name="Machinery Room Information" sheetId="1" r:id="rId5"/>
    <sheet name="Machinery Room Motors" sheetId="10" r:id="rId6"/>
    <sheet name="Machinery Room Heat Inputs" sheetId="40" r:id="rId7"/>
    <sheet name="Machinery Room Ventilation" sheetId="14" r:id="rId8"/>
    <sheet name="Machinery Room Summary" sheetId="7" r:id="rId9"/>
    <sheet name="IIAR 2-1992" sheetId="36" r:id="rId10"/>
    <sheet name="IIAR 2-1999" sheetId="37" r:id="rId11"/>
    <sheet name="IIAR 2-2008" sheetId="38" r:id="rId12"/>
    <sheet name="IIAR 2-2008 Addendum A {2010}" sheetId="22" r:id="rId13"/>
    <sheet name="IIAR 2-2014" sheetId="39" r:id="rId14"/>
    <sheet name="IIAR 2-2021" sheetId="41" r:id="rId15"/>
    <sheet name="IIAR 9-2020" sheetId="48" r:id="rId16"/>
  </sheets>
  <definedNames>
    <definedName name="_xlnm._FilterDatabase" localSheetId="3" hidden="1">'Facility Information'!$D$67:$D$77</definedName>
    <definedName name="_xlnm.Print_Area" localSheetId="3">'Facility Information'!$B$1:$C$28</definedName>
    <definedName name="_xlnm.Print_Area" localSheetId="6">'Machinery Room Heat Inputs'!$B$1:$J$28</definedName>
    <definedName name="_xlnm.Print_Area" localSheetId="4">'Machinery Room Information'!$A$1:$I$87</definedName>
    <definedName name="_xlnm.Print_Area" localSheetId="5">'Machinery Room Motors'!$A$1:$J$103</definedName>
    <definedName name="_xlnm.Print_Area" localSheetId="8">'Machinery Room Summary'!$B$1:$J$293</definedName>
    <definedName name="_xlnm.Print_Area" localSheetId="7">'Machinery Room Ventilation'!$A$1:$N$37</definedName>
    <definedName name="_xlnm.Print_Area" localSheetId="2">'Ventilation Evaluation'!$B$1:$J$32</definedName>
    <definedName name="_xlnm.Print_Titles" localSheetId="9">'IIAR 2-1992'!$1:$4</definedName>
    <definedName name="_xlnm.Print_Titles" localSheetId="10">'IIAR 2-1999'!$1:$4</definedName>
    <definedName name="_xlnm.Print_Titles" localSheetId="11">'IIAR 2-2008'!$1:$4</definedName>
    <definedName name="_xlnm.Print_Titles" localSheetId="12">'IIAR 2-2008 Addendum A {2010}'!$1:$4</definedName>
    <definedName name="_xlnm.Print_Titles" localSheetId="13">'IIAR 2-2014'!$1:$4</definedName>
    <definedName name="_xlnm.Print_Titles" localSheetId="15">'IIAR 9-2020'!$1:$4</definedName>
    <definedName name="_xlnm.Print_Titles" localSheetId="6">'Machinery Room Heat Inputs'!$1:$5</definedName>
    <definedName name="_xlnm.Print_Titles" localSheetId="4">'Machinery Room Information'!$1:$4</definedName>
    <definedName name="_xlnm.Print_Titles" localSheetId="5">'Machinery Room Motors'!$1:$5</definedName>
    <definedName name="_xlnm.Print_Titles" localSheetId="8">'Machinery Room Summary'!$1:$2</definedName>
    <definedName name="_xlnm.Print_Titles" localSheetId="7">'Machinery Room Ventilation'!$1:$4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1" l="1"/>
  <c r="J98" i="10" l="1"/>
  <c r="G98" i="10"/>
  <c r="J97" i="10"/>
  <c r="G97" i="10"/>
  <c r="J96" i="10"/>
  <c r="G96" i="10"/>
  <c r="J95" i="10"/>
  <c r="G95" i="10"/>
  <c r="J94" i="10"/>
  <c r="G94" i="10"/>
  <c r="J93" i="10"/>
  <c r="G93" i="10"/>
  <c r="J92" i="10"/>
  <c r="G92" i="10"/>
  <c r="J91" i="10"/>
  <c r="G91" i="10"/>
  <c r="J90" i="10"/>
  <c r="G90" i="10"/>
  <c r="J89" i="10"/>
  <c r="G89" i="10"/>
  <c r="J88" i="10"/>
  <c r="G88" i="10"/>
  <c r="J87" i="10"/>
  <c r="G87" i="10"/>
  <c r="J86" i="10"/>
  <c r="G86" i="10"/>
  <c r="J85" i="10"/>
  <c r="G85" i="10"/>
  <c r="J84" i="10"/>
  <c r="G84" i="10"/>
  <c r="J83" i="10"/>
  <c r="G83" i="10"/>
  <c r="J82" i="10"/>
  <c r="G82" i="10"/>
  <c r="J81" i="10"/>
  <c r="G81" i="10"/>
  <c r="J80" i="10"/>
  <c r="G80" i="10"/>
  <c r="J79" i="10"/>
  <c r="G79" i="10"/>
  <c r="J78" i="10"/>
  <c r="G78" i="10"/>
  <c r="J77" i="10"/>
  <c r="G77" i="10"/>
  <c r="J76" i="10"/>
  <c r="G76" i="10"/>
  <c r="J75" i="10"/>
  <c r="G75" i="10"/>
  <c r="J74" i="10"/>
  <c r="G74" i="10"/>
  <c r="J73" i="10"/>
  <c r="G73" i="10"/>
  <c r="J72" i="10"/>
  <c r="G72" i="10"/>
  <c r="J71" i="10"/>
  <c r="G71" i="10"/>
  <c r="J70" i="10"/>
  <c r="G70" i="10"/>
  <c r="J69" i="10"/>
  <c r="G69" i="10"/>
  <c r="J68" i="10"/>
  <c r="G68" i="10"/>
  <c r="J67" i="10"/>
  <c r="G67" i="10"/>
  <c r="J66" i="10"/>
  <c r="G66" i="10"/>
  <c r="J65" i="10"/>
  <c r="G65" i="10"/>
  <c r="J64" i="10"/>
  <c r="G64" i="10"/>
  <c r="J63" i="10"/>
  <c r="G63" i="10"/>
  <c r="J62" i="10"/>
  <c r="G62" i="10"/>
  <c r="J61" i="10"/>
  <c r="G61" i="10"/>
  <c r="J60" i="10"/>
  <c r="G60" i="10"/>
  <c r="J59" i="10"/>
  <c r="G59" i="10"/>
  <c r="J58" i="10"/>
  <c r="G58" i="10"/>
  <c r="J57" i="10"/>
  <c r="G57" i="10"/>
  <c r="J56" i="10"/>
  <c r="G56" i="10"/>
  <c r="J55" i="10"/>
  <c r="G55" i="10"/>
  <c r="J54" i="10"/>
  <c r="G54" i="10"/>
  <c r="J53" i="10"/>
  <c r="G53" i="10"/>
  <c r="J52" i="10"/>
  <c r="G52" i="10"/>
  <c r="J51" i="10"/>
  <c r="G51" i="10"/>
  <c r="J50" i="10"/>
  <c r="G50" i="10"/>
  <c r="J49" i="10"/>
  <c r="G49" i="10"/>
  <c r="J48" i="10"/>
  <c r="G48" i="10"/>
  <c r="N18" i="14" l="1"/>
  <c r="M18" i="14"/>
  <c r="F23" i="7" s="1"/>
  <c r="L18" i="14"/>
  <c r="K18" i="14"/>
  <c r="J18" i="14"/>
  <c r="F15" i="8" s="1"/>
  <c r="I18" i="14"/>
  <c r="H18" i="14"/>
  <c r="G18" i="14"/>
  <c r="F7" i="8" s="1"/>
  <c r="F18" i="14"/>
  <c r="F39" i="1"/>
  <c r="F21" i="7" l="1"/>
  <c r="F23" i="8"/>
  <c r="F22" i="7"/>
  <c r="J28" i="40"/>
  <c r="D28" i="40"/>
  <c r="J63" i="8" l="1"/>
  <c r="J62" i="8"/>
  <c r="J61" i="8"/>
  <c r="C116" i="7"/>
  <c r="C94" i="7"/>
  <c r="C74" i="7"/>
  <c r="G26" i="40" l="1"/>
  <c r="F75" i="1" s="1"/>
  <c r="D3" i="40"/>
  <c r="D2" i="40"/>
  <c r="F82" i="1"/>
  <c r="G6" i="10"/>
  <c r="F61" i="1" l="1"/>
  <c r="K3" i="14" l="1"/>
  <c r="G3" i="8"/>
  <c r="I22" i="8" l="1"/>
  <c r="F6" i="8"/>
  <c r="I14" i="8"/>
  <c r="F14" i="8"/>
  <c r="I6" i="8"/>
  <c r="F22" i="8"/>
  <c r="N7" i="14"/>
  <c r="I7" i="14"/>
  <c r="F7" i="14"/>
  <c r="L7" i="14"/>
  <c r="K7" i="14"/>
  <c r="H7" i="14"/>
  <c r="C8" i="8"/>
  <c r="C24" i="8"/>
  <c r="C16" i="8"/>
  <c r="A1" i="41" l="1"/>
  <c r="F17" i="7" l="1"/>
  <c r="B7" i="40"/>
  <c r="B8" i="40" s="1"/>
  <c r="B9" i="40" s="1"/>
  <c r="B10" i="40" s="1"/>
  <c r="B11" i="40" s="1"/>
  <c r="B12" i="40" s="1"/>
  <c r="B13" i="40" s="1"/>
  <c r="B14" i="40" s="1"/>
  <c r="B15" i="40" s="1"/>
  <c r="B16" i="40" s="1"/>
  <c r="B17" i="40" s="1"/>
  <c r="B18" i="40" s="1"/>
  <c r="B19" i="40" s="1"/>
  <c r="B20" i="40" s="1"/>
  <c r="B21" i="40" s="1"/>
  <c r="B22" i="40" s="1"/>
  <c r="B23" i="40" s="1"/>
  <c r="B24" i="40" s="1"/>
  <c r="B25" i="40" s="1"/>
  <c r="H4" i="40"/>
  <c r="D4" i="40"/>
  <c r="H3" i="40"/>
  <c r="I87" i="1" l="1"/>
  <c r="A3" i="29" l="1"/>
  <c r="C138" i="7"/>
  <c r="E142" i="7"/>
  <c r="E156" i="7"/>
  <c r="A1" i="39" l="1"/>
  <c r="F35" i="14" l="1"/>
  <c r="F26" i="7" l="1"/>
  <c r="F10" i="8" s="1"/>
  <c r="L35" i="14"/>
  <c r="F28" i="7" s="1"/>
  <c r="F27" i="8" s="1"/>
  <c r="I35" i="14"/>
  <c r="F27" i="7" s="1"/>
  <c r="F18" i="8" s="1"/>
  <c r="H27" i="8" l="1"/>
  <c r="H18" i="8"/>
  <c r="H10" i="8"/>
  <c r="H28" i="7"/>
  <c r="H27" i="7"/>
  <c r="H26" i="7"/>
  <c r="A1" i="22" l="1"/>
  <c r="A1" i="38"/>
  <c r="A1" i="37"/>
  <c r="A1" i="36"/>
  <c r="F70" i="1" l="1"/>
  <c r="D5" i="7" l="1"/>
  <c r="D4" i="8"/>
  <c r="D3" i="14"/>
  <c r="F4" i="8"/>
  <c r="H69" i="1"/>
  <c r="H60" i="1"/>
  <c r="H51" i="1"/>
  <c r="H38" i="1"/>
  <c r="F9" i="7"/>
  <c r="C9" i="7"/>
  <c r="H24" i="1"/>
  <c r="J40" i="10"/>
  <c r="G39" i="10"/>
  <c r="F19" i="1"/>
  <c r="F20" i="1" s="1"/>
  <c r="J100" i="10"/>
  <c r="J99" i="10"/>
  <c r="J47" i="10"/>
  <c r="J46" i="10"/>
  <c r="J45" i="10"/>
  <c r="J44" i="10"/>
  <c r="J43" i="10"/>
  <c r="J42" i="10"/>
  <c r="J41"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1" i="10"/>
  <c r="J10" i="10"/>
  <c r="J9" i="10"/>
  <c r="J8" i="10"/>
  <c r="J7" i="10"/>
  <c r="G100" i="10"/>
  <c r="G99" i="10"/>
  <c r="G47" i="10"/>
  <c r="G46" i="10"/>
  <c r="G45" i="10"/>
  <c r="G44" i="10"/>
  <c r="G43" i="10"/>
  <c r="G42" i="10"/>
  <c r="G41" i="10"/>
  <c r="G40"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D4" i="10"/>
  <c r="G4" i="10"/>
  <c r="F239" i="7" l="1"/>
  <c r="H9" i="7"/>
  <c r="C248" i="7"/>
  <c r="E252" i="7"/>
  <c r="C222" i="7"/>
  <c r="E226" i="7"/>
  <c r="H25" i="1" l="1"/>
  <c r="F8" i="7" l="1"/>
  <c r="I293" i="7"/>
  <c r="N37" i="14"/>
  <c r="J103" i="10"/>
  <c r="E162" i="7"/>
  <c r="F12" i="7"/>
  <c r="F125" i="7" s="1"/>
  <c r="C12" i="7"/>
  <c r="C158" i="7"/>
  <c r="E56" i="7"/>
  <c r="E246" i="7"/>
  <c r="E220" i="7"/>
  <c r="E198" i="7"/>
  <c r="E50" i="7"/>
  <c r="E36" i="7"/>
  <c r="C52" i="7"/>
  <c r="C32" i="7"/>
  <c r="C11" i="7"/>
  <c r="F11" i="7"/>
  <c r="H125" i="7" l="1"/>
  <c r="F147" i="7"/>
  <c r="H147" i="7" s="1"/>
  <c r="F103" i="7"/>
  <c r="H103" i="7" s="1"/>
  <c r="H11" i="7"/>
  <c r="H8" i="7"/>
  <c r="F211" i="7"/>
  <c r="H12" i="7"/>
  <c r="F189" i="7"/>
  <c r="F167" i="7"/>
  <c r="C8" i="7"/>
  <c r="C10" i="7"/>
  <c r="F10" i="7"/>
  <c r="F145" i="7" s="1"/>
  <c r="C270" i="7"/>
  <c r="E274" i="7"/>
  <c r="C228" i="7"/>
  <c r="F129" i="7" l="1"/>
  <c r="H129" i="7" s="1"/>
  <c r="F107" i="7"/>
  <c r="H145" i="7"/>
  <c r="H10" i="7"/>
  <c r="F85" i="7"/>
  <c r="F277" i="7"/>
  <c r="F59" i="7"/>
  <c r="F235" i="7"/>
  <c r="F209" i="7"/>
  <c r="F165" i="7"/>
  <c r="F187" i="7"/>
  <c r="F255" i="7"/>
  <c r="F39" i="7"/>
  <c r="H83" i="7"/>
  <c r="H167" i="7"/>
  <c r="D293" i="7"/>
  <c r="E184" i="7"/>
  <c r="C180" i="7"/>
  <c r="C200" i="7"/>
  <c r="E232" i="7"/>
  <c r="B3" i="29"/>
  <c r="C28" i="25"/>
  <c r="B28" i="25"/>
  <c r="F4" i="1"/>
  <c r="H4" i="1"/>
  <c r="G3" i="1"/>
  <c r="G3" i="10"/>
  <c r="I3" i="14"/>
  <c r="G3" i="14"/>
  <c r="D3" i="7"/>
  <c r="B3" i="7"/>
  <c r="G4" i="8"/>
  <c r="F3" i="7"/>
  <c r="F36" i="1"/>
  <c r="H39" i="1"/>
  <c r="F49" i="1"/>
  <c r="H49" i="1" s="1"/>
  <c r="F52" i="1"/>
  <c r="H52" i="1" s="1"/>
  <c r="H70" i="1"/>
  <c r="F13" i="7"/>
  <c r="F154" i="7" s="1"/>
  <c r="F156" i="7" s="1"/>
  <c r="H156" i="7" s="1"/>
  <c r="N2" i="14"/>
  <c r="H9" i="1"/>
  <c r="H10" i="1"/>
  <c r="H11" i="1"/>
  <c r="H12" i="1"/>
  <c r="H14" i="1"/>
  <c r="H15" i="1"/>
  <c r="H29" i="1"/>
  <c r="H31" i="1"/>
  <c r="H34" i="1"/>
  <c r="H35" i="1"/>
  <c r="H37" i="1"/>
  <c r="H43" i="1"/>
  <c r="H44" i="1"/>
  <c r="H47" i="1"/>
  <c r="H48" i="1"/>
  <c r="H50" i="1"/>
  <c r="H56" i="1"/>
  <c r="H57" i="1"/>
  <c r="F58" i="1"/>
  <c r="H59" i="1"/>
  <c r="H61" i="1"/>
  <c r="H65" i="1"/>
  <c r="H66" i="1"/>
  <c r="F67" i="1"/>
  <c r="H68" i="1"/>
  <c r="E178" i="7"/>
  <c r="D3" i="1"/>
  <c r="D3" i="10"/>
  <c r="D2" i="14"/>
  <c r="D2" i="10"/>
  <c r="D2" i="1"/>
  <c r="D2" i="7"/>
  <c r="H2" i="8"/>
  <c r="I29" i="1"/>
  <c r="I32" i="8"/>
  <c r="H101" i="10"/>
  <c r="J6" i="10"/>
  <c r="E101" i="10"/>
  <c r="F14" i="7" s="1"/>
  <c r="H14" i="7" s="1"/>
  <c r="D37" i="14"/>
  <c r="D103" i="10"/>
  <c r="D87" i="1"/>
  <c r="D32" i="8"/>
  <c r="B7" i="10"/>
  <c r="B8" i="10" s="1"/>
  <c r="B9" i="10" s="1"/>
  <c r="B10" i="10" s="1"/>
  <c r="B11" i="10" s="1"/>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H80" i="1"/>
  <c r="H81" i="1"/>
  <c r="D2" i="8"/>
  <c r="E24" i="8" l="1"/>
  <c r="F24" i="8"/>
  <c r="H36" i="1"/>
  <c r="F40" i="1"/>
  <c r="H40" i="1" s="1"/>
  <c r="I2" i="10"/>
  <c r="I2" i="40"/>
  <c r="E25" i="8"/>
  <c r="H67" i="1"/>
  <c r="F71" i="1"/>
  <c r="H71" i="1" s="1"/>
  <c r="H58" i="1"/>
  <c r="F62" i="1"/>
  <c r="H62" i="1" s="1"/>
  <c r="H21" i="7"/>
  <c r="H107" i="7"/>
  <c r="H23" i="8"/>
  <c r="F28" i="8"/>
  <c r="C28" i="8" s="1"/>
  <c r="H22" i="7"/>
  <c r="F266" i="7"/>
  <c r="H266" i="7" s="1"/>
  <c r="E268" i="7"/>
  <c r="F264" i="7"/>
  <c r="H264" i="7" s="1"/>
  <c r="G101" i="10"/>
  <c r="H19" i="1"/>
  <c r="H6" i="7" s="1"/>
  <c r="F6" i="7"/>
  <c r="F127" i="7" s="1"/>
  <c r="J101" i="10"/>
  <c r="H2" i="1"/>
  <c r="F244" i="7"/>
  <c r="F246" i="7" s="1"/>
  <c r="F68" i="7"/>
  <c r="F196" i="7"/>
  <c r="F198" i="7" s="1"/>
  <c r="F218" i="7"/>
  <c r="F220" i="7" s="1"/>
  <c r="F48" i="7"/>
  <c r="F50" i="7" s="1"/>
  <c r="H2" i="7"/>
  <c r="E290" i="7"/>
  <c r="F288" i="7"/>
  <c r="H288" i="7" s="1"/>
  <c r="F286" i="7"/>
  <c r="H286" i="7" s="1"/>
  <c r="H13" i="7"/>
  <c r="F174" i="7"/>
  <c r="F53" i="1"/>
  <c r="H82" i="1"/>
  <c r="F15" i="7" l="1"/>
  <c r="H15" i="7" s="1"/>
  <c r="F74" i="1"/>
  <c r="H53" i="1"/>
  <c r="F73" i="1"/>
  <c r="H127" i="7"/>
  <c r="E131" i="7"/>
  <c r="F131" i="7"/>
  <c r="H7" i="8"/>
  <c r="F11" i="8"/>
  <c r="C11" i="8" s="1"/>
  <c r="F149" i="7"/>
  <c r="H149" i="7" s="1"/>
  <c r="F105" i="7"/>
  <c r="H15" i="8"/>
  <c r="F19" i="8"/>
  <c r="C19" i="8" s="1"/>
  <c r="H28" i="8"/>
  <c r="H23" i="7"/>
  <c r="F268" i="7"/>
  <c r="F257" i="7" s="1"/>
  <c r="F63" i="7"/>
  <c r="H63" i="7" s="1"/>
  <c r="F259" i="7"/>
  <c r="F281" i="7"/>
  <c r="F237" i="7"/>
  <c r="H237" i="7" s="1"/>
  <c r="F191" i="7"/>
  <c r="H220" i="7"/>
  <c r="H209" i="7"/>
  <c r="F169" i="7"/>
  <c r="H169" i="7" s="1"/>
  <c r="F43" i="7"/>
  <c r="H43" i="7" s="1"/>
  <c r="F213" i="7"/>
  <c r="H213" i="7" s="1"/>
  <c r="F41" i="7"/>
  <c r="H198" i="7"/>
  <c r="H246" i="7"/>
  <c r="H235" i="7"/>
  <c r="H50" i="7"/>
  <c r="H20" i="1"/>
  <c r="H7" i="7" s="1"/>
  <c r="F7" i="7"/>
  <c r="H68" i="7"/>
  <c r="H211" i="7"/>
  <c r="F290" i="7"/>
  <c r="H174" i="7"/>
  <c r="H189" i="7"/>
  <c r="F76" i="1" l="1"/>
  <c r="H76" i="1" s="1"/>
  <c r="F16" i="7"/>
  <c r="F45" i="7"/>
  <c r="F136" i="7"/>
  <c r="H136" i="7" s="1"/>
  <c r="F114" i="7"/>
  <c r="H131" i="7"/>
  <c r="H257" i="7"/>
  <c r="F261" i="7"/>
  <c r="F151" i="7"/>
  <c r="H151" i="7" s="1"/>
  <c r="H75" i="1"/>
  <c r="E151" i="7"/>
  <c r="H105" i="7"/>
  <c r="F109" i="7"/>
  <c r="E109" i="7"/>
  <c r="F224" i="7"/>
  <c r="F226" i="7" s="1"/>
  <c r="H19" i="8"/>
  <c r="H11" i="8"/>
  <c r="H191" i="7"/>
  <c r="E193" i="7"/>
  <c r="H268" i="7"/>
  <c r="H255" i="7"/>
  <c r="F241" i="7"/>
  <c r="E241" i="7" s="1"/>
  <c r="F215" i="7"/>
  <c r="E215" i="7" s="1"/>
  <c r="F279" i="7"/>
  <c r="H279" i="7" s="1"/>
  <c r="E45" i="7"/>
  <c r="H39" i="7"/>
  <c r="H187" i="7"/>
  <c r="F193" i="7"/>
  <c r="H41" i="7"/>
  <c r="F90" i="7"/>
  <c r="F92" i="7"/>
  <c r="H290" i="7"/>
  <c r="F78" i="7"/>
  <c r="H78" i="7" s="1"/>
  <c r="F176" i="7"/>
  <c r="F70" i="7"/>
  <c r="H224" i="7" l="1"/>
  <c r="H16" i="7"/>
  <c r="F18" i="7"/>
  <c r="H114" i="7"/>
  <c r="H109" i="7"/>
  <c r="H24" i="8"/>
  <c r="E261" i="7"/>
  <c r="H259" i="7"/>
  <c r="H226" i="7"/>
  <c r="H215" i="7"/>
  <c r="H241" i="7"/>
  <c r="H193" i="7"/>
  <c r="F72" i="7"/>
  <c r="E72" i="7"/>
  <c r="H45" i="7"/>
  <c r="H90" i="7"/>
  <c r="H92" i="7"/>
  <c r="H277" i="7"/>
  <c r="F283" i="7"/>
  <c r="E283" i="7"/>
  <c r="H176" i="7"/>
  <c r="F178" i="7"/>
  <c r="F25" i="8" s="1"/>
  <c r="H70" i="7"/>
  <c r="F204" i="7" l="1"/>
  <c r="H204" i="7" s="1"/>
  <c r="F140" i="7"/>
  <c r="F76" i="7"/>
  <c r="F272" i="7"/>
  <c r="F202" i="7"/>
  <c r="H202" i="7" s="1"/>
  <c r="F54" i="7"/>
  <c r="F56" i="7" s="1"/>
  <c r="H56" i="7" s="1"/>
  <c r="F250" i="7"/>
  <c r="F252" i="7" s="1"/>
  <c r="F182" i="7"/>
  <c r="F184" i="7" s="1"/>
  <c r="F118" i="7"/>
  <c r="F230" i="7"/>
  <c r="F232" i="7" s="1"/>
  <c r="H232" i="7" s="1"/>
  <c r="F160" i="7"/>
  <c r="F162" i="7" s="1"/>
  <c r="F96" i="7"/>
  <c r="H18" i="7"/>
  <c r="F34" i="7"/>
  <c r="F36" i="7" s="1"/>
  <c r="H261" i="7"/>
  <c r="F87" i="7"/>
  <c r="E87" i="7"/>
  <c r="H85" i="7"/>
  <c r="H72" i="7"/>
  <c r="F61" i="7"/>
  <c r="H59" i="7"/>
  <c r="H25" i="8"/>
  <c r="F26" i="8"/>
  <c r="C26" i="8" s="1"/>
  <c r="H281" i="7"/>
  <c r="H283" i="7"/>
  <c r="H178" i="7"/>
  <c r="H17" i="7"/>
  <c r="F100" i="7" l="1"/>
  <c r="H100" i="7" s="1"/>
  <c r="E100" i="7"/>
  <c r="H96" i="7"/>
  <c r="E122" i="7"/>
  <c r="F122" i="7"/>
  <c r="H118" i="7"/>
  <c r="H250" i="7"/>
  <c r="F142" i="7"/>
  <c r="H142" i="7" s="1"/>
  <c r="H140" i="7"/>
  <c r="H252" i="7"/>
  <c r="H87" i="7"/>
  <c r="H230" i="7"/>
  <c r="H26" i="8"/>
  <c r="E80" i="7"/>
  <c r="F80" i="7"/>
  <c r="F206" i="7"/>
  <c r="E206" i="7" s="1"/>
  <c r="E171" i="7"/>
  <c r="E16" i="8" s="1"/>
  <c r="F171" i="7"/>
  <c r="F16" i="8" s="1"/>
  <c r="H165" i="7"/>
  <c r="H54" i="7"/>
  <c r="H76" i="7"/>
  <c r="H36" i="7"/>
  <c r="H34" i="7"/>
  <c r="H160" i="7"/>
  <c r="F274" i="7"/>
  <c r="H272" i="7"/>
  <c r="H182" i="7"/>
  <c r="H162" i="7"/>
  <c r="H184" i="7"/>
  <c r="E8" i="8" l="1"/>
  <c r="H122" i="7"/>
  <c r="F8" i="8"/>
  <c r="F9" i="8" s="1"/>
  <c r="C9" i="8" s="1"/>
  <c r="H274" i="7"/>
  <c r="H171" i="7"/>
  <c r="F17" i="8"/>
  <c r="C17" i="8" s="1"/>
  <c r="H80" i="7"/>
  <c r="H206" i="7"/>
  <c r="H8" i="8" l="1"/>
  <c r="H16" i="8"/>
  <c r="H17" i="8"/>
  <c r="H9" i="8" l="1"/>
  <c r="H61" i="7"/>
  <c r="F65" i="7"/>
  <c r="H65" i="7" s="1"/>
  <c r="E6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 Worley</author>
  </authors>
  <commentList>
    <comment ref="G3" authorId="0" shapeId="0" xr:uid="{00000000-0006-0000-0200-000001000000}">
      <text>
        <r>
          <rPr>
            <b/>
            <sz val="9"/>
            <color indexed="81"/>
            <rFont val="Tahoma"/>
            <family val="2"/>
          </rPr>
          <t xml:space="preserve">While IIAR 2 does not apply to non-ammonia refrigerants, the user may wish to evaluate  IIAR 2 design criteria.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Doug Reindl</author>
  </authors>
  <commentList>
    <comment ref="B23" authorId="0" shapeId="0" xr:uid="{00000000-0006-0000-0300-000001000000}">
      <text>
        <r>
          <rPr>
            <b/>
            <sz val="9"/>
            <color indexed="81"/>
            <rFont val="Tahoma"/>
            <family val="2"/>
          </rPr>
          <t>In this cell, insert the design basis statement with sufficient detail to explain the installation and analysis being conducted.  Here is an example design basis statement for a machinery room designed in accordance with the CSA B52-1999 mechanical code:</t>
        </r>
        <r>
          <rPr>
            <sz val="9"/>
            <color indexed="81"/>
            <rFont val="Tahoma"/>
            <family val="2"/>
          </rPr>
          <t xml:space="preserve">
</t>
        </r>
        <r>
          <rPr>
            <i/>
            <sz val="9"/>
            <color indexed="81"/>
            <rFont val="Tahoma"/>
            <family val="2"/>
          </rPr>
          <t>The CSA B52-1999 Mechanical Refrigeration code is the current code in force at this location and the last significant change to this refrigeration system and/or the machinery room was 2010. Therefore the  CSA B52-1999 code was chosen to evaluate the design basis of this machinery room ventilation system. 
The Ventilation Evaluation worksheet summarizes the findings of the Refrigeration Compressor Room. The evaluation indicates that the Intermittent Temperature Control and Emergency ventilation scfm rates are adequate. However, the Continuous Ventilation is undersized by 936 scfm. An evaluation should be undertaken to determine the best way to remediate this shortfall per the CSA B52-1999 code. 
The CSA B52-1999 code doesn't list any discharge velocity or non-sparking construction requirements. Therefore these requirements are for the most part marked N/A. While it's not required by the selected code, all except the Continuous EF's are primarily of aluminum construction, which is generally accepted to be a non-sparking material. Therefore, these exhaust fans have been listed as Non-Sparking Construction.</t>
        </r>
      </text>
    </comment>
    <comment ref="B26" authorId="0" shapeId="0" xr:uid="{00000000-0006-0000-0300-000002000000}">
      <text>
        <r>
          <rPr>
            <b/>
            <sz val="9"/>
            <color indexed="81"/>
            <rFont val="Tahoma"/>
            <family val="2"/>
          </rPr>
          <t>Boxes in this spreadsheet shaded in yellow are user-inputs.</t>
        </r>
      </text>
    </comment>
    <comment ref="C26" authorId="0" shapeId="0" xr:uid="{00000000-0006-0000-0300-000003000000}">
      <text>
        <r>
          <rPr>
            <b/>
            <sz val="9"/>
            <color indexed="81"/>
            <rFont val="Tahoma"/>
            <family val="2"/>
          </rPr>
          <t>Boxes in this spreadsheet shaded in pink are calculated or output values.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Ron Worley</author>
    <author>Nestle</author>
    <author>Doug Reindl</author>
    <author xml:space="preserve"> </author>
  </authors>
  <commentList>
    <comment ref="F13" authorId="0" shapeId="0" xr:uid="{00000000-0006-0000-0400-000001000000}">
      <text>
        <r>
          <rPr>
            <sz val="10"/>
            <color indexed="81"/>
            <rFont val="Tahoma"/>
            <family val="2"/>
          </rPr>
          <t>If the machinery room has more than one roof height or irregular wall lengths, select "Volume" in the above drop down box and input the gross volume of the machinery room here, otherwise leave blank.  
Note, if the machinery room has directly connected "adjacent rooms" containing refrigeration machinery/equipment that will be included in this design, the volume input here should include the added volume of any adjacent room(s).</t>
        </r>
      </text>
    </comment>
    <comment ref="F14" authorId="0" shapeId="0" xr:uid="{00000000-0006-0000-0400-000002000000}">
      <text>
        <r>
          <rPr>
            <sz val="10"/>
            <color indexed="81"/>
            <rFont val="Tahoma"/>
            <family val="2"/>
          </rPr>
          <t>If "Floor Area", or "Volume" is selected in the above drop down box, input the gross floor area of the machinery room here otherwise leave blank.  
Note, if the machinery room has directly connected "adjacent rooms" containing refrigeration machinery/equipment that will be included in this design, the floor area input here should include the added area of any adjacent room(s).</t>
        </r>
      </text>
    </comment>
    <comment ref="F15" authorId="0" shapeId="0" xr:uid="{00000000-0006-0000-0400-000003000000}">
      <text>
        <r>
          <rPr>
            <sz val="9"/>
            <color indexed="81"/>
            <rFont val="Tahoma"/>
            <family val="2"/>
          </rPr>
          <t>If "Volume" is selected in the above drop down box, leave blank.</t>
        </r>
      </text>
    </comment>
    <comment ref="F31" authorId="1" shapeId="0" xr:uid="{00000000-0006-0000-0400-000004000000}">
      <text>
        <r>
          <rPr>
            <sz val="12"/>
            <color indexed="81"/>
            <rFont val="Tahoma"/>
            <family val="2"/>
          </rPr>
          <t xml:space="preserve">This represents the </t>
        </r>
        <r>
          <rPr>
            <u/>
            <sz val="12"/>
            <color indexed="81"/>
            <rFont val="Tahoma"/>
            <family val="2"/>
          </rPr>
          <t>total</t>
        </r>
        <r>
          <rPr>
            <sz val="12"/>
            <color indexed="81"/>
            <rFont val="Tahoma"/>
            <family val="2"/>
          </rPr>
          <t xml:space="preserve"> charge of refrigerant in the largest system, any part of which is in the machinery room.</t>
        </r>
      </text>
    </comment>
    <comment ref="F34" authorId="2" shapeId="0" xr:uid="{00000000-0006-0000-0400-000005000000}">
      <text>
        <r>
          <rPr>
            <sz val="9"/>
            <color indexed="81"/>
            <rFont val="Tahoma"/>
            <family val="2"/>
          </rPr>
          <t>Input the width of the sunlit portion of the roof over the machinery room so that when multiplied by the "Sunlit length" will result in the total roof area that is sunlit.</t>
        </r>
      </text>
    </comment>
    <comment ref="F35" authorId="2" shapeId="0" xr:uid="{00000000-0006-0000-0400-000006000000}">
      <text>
        <r>
          <rPr>
            <sz val="9"/>
            <color indexed="81"/>
            <rFont val="Tahoma"/>
            <family val="2"/>
          </rPr>
          <t xml:space="preserve">Input the length of the sunlit portion of the roof over the machinery room so that when multiplied by the "Sunlit width" will result in the total roof area that is sunlit.
</t>
        </r>
      </text>
    </comment>
    <comment ref="E39" authorId="0" shapeId="0" xr:uid="{00000000-0006-0000-0400-000007000000}">
      <text>
        <r>
          <rPr>
            <sz val="8"/>
            <color indexed="81"/>
            <rFont val="Tahoma"/>
            <family val="2"/>
          </rPr>
          <t xml:space="preserve">
From 2006 ASHRAE Handbook - Refrigeration Chapter 13, Table 3 Allowance for Sun Effect </t>
        </r>
      </text>
    </comment>
    <comment ref="F39" authorId="3" shapeId="0" xr:uid="{00000000-0006-0000-0400-000008000000}">
      <text>
        <r>
          <rPr>
            <sz val="8"/>
            <color indexed="81"/>
            <rFont val="Tahoma"/>
            <family val="2"/>
          </rPr>
          <t xml:space="preserve">Reference: Table 4 in IIAR Bulletin 111-2002.
</t>
        </r>
      </text>
    </comment>
    <comment ref="F43" authorId="3" shapeId="0" xr:uid="{00000000-0006-0000-0400-000009000000}">
      <text>
        <r>
          <rPr>
            <sz val="8"/>
            <color indexed="81"/>
            <rFont val="Tahoma"/>
            <family val="2"/>
          </rPr>
          <t>The North Wall is generally accepted to not have any solar exposure so the temperature effect is set to zero.</t>
        </r>
      </text>
    </comment>
    <comment ref="F44" authorId="2" shapeId="0" xr:uid="{00000000-0006-0000-0400-00000A000000}">
      <text>
        <r>
          <rPr>
            <sz val="9"/>
            <color indexed="81"/>
            <rFont val="Tahoma"/>
            <family val="2"/>
          </rPr>
          <t>North-facing surfaces are generally accepted to not have any solar exposure.</t>
        </r>
      </text>
    </comment>
    <comment ref="F80" authorId="1" shapeId="0" xr:uid="{00000000-0006-0000-0400-00000B000000}">
      <text>
        <r>
          <rPr>
            <sz val="8"/>
            <color indexed="81"/>
            <rFont val="Tahoma"/>
            <family val="2"/>
          </rPr>
          <t xml:space="preserve">Summer outdoor air design dry bulb temperature from ASHRAE Tables
</t>
        </r>
      </text>
    </comment>
    <comment ref="F81" authorId="1" shapeId="0" xr:uid="{00000000-0006-0000-0400-00000C000000}">
      <text>
        <r>
          <rPr>
            <sz val="8"/>
            <color indexed="81"/>
            <rFont val="Tahoma"/>
            <family val="2"/>
          </rPr>
          <t>Supply air temperature could be lowered by evaporative cooling or other mechanical means, etc. If not, the supply air temperature will be the same as the design outside air temperature.</t>
        </r>
      </text>
    </comment>
    <comment ref="F82" authorId="1" shapeId="0" xr:uid="{00000000-0006-0000-0400-00000D000000}">
      <text>
        <r>
          <rPr>
            <sz val="8"/>
            <color indexed="81"/>
            <rFont val="Tahoma"/>
            <family val="2"/>
          </rPr>
          <t>Max Machinery Room Design Air Temp. is selected based on the code or standard selected.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Ron Worley</author>
    <author>Doug Reindl</author>
  </authors>
  <commentList>
    <comment ref="G3" authorId="0" shapeId="0" xr:uid="{00000000-0006-0000-0500-000001000000}">
      <text>
        <r>
          <rPr>
            <b/>
            <sz val="9"/>
            <color indexed="81"/>
            <rFont val="Tahoma"/>
            <family val="2"/>
          </rPr>
          <t xml:space="preserve">While IIAR 2 does not apply to non-ammonia refrigerants, the user may wish to evaluate  IIAR 2 design criteria.
</t>
        </r>
      </text>
    </comment>
    <comment ref="C5" authorId="0" shapeId="0" xr:uid="{00000000-0006-0000-0500-000002000000}">
      <text>
        <r>
          <rPr>
            <b/>
            <sz val="9"/>
            <color indexed="81"/>
            <rFont val="Tahoma"/>
            <family val="2"/>
          </rPr>
          <t>Hermetic refrigerant pumps are normally not included because the motor heat load goes into the refrigerant not to the machinery room space directly.</t>
        </r>
      </text>
    </comment>
    <comment ref="F5" authorId="1" shapeId="0" xr:uid="{00000000-0006-0000-0500-000003000000}">
      <text>
        <r>
          <rPr>
            <b/>
            <sz val="9"/>
            <color indexed="81"/>
            <rFont val="Tahoma"/>
            <family val="2"/>
          </rPr>
          <t>In this column, insert the electric motor efficiency (in percent) for each electric motor located in the machinery room.</t>
        </r>
        <r>
          <rPr>
            <sz val="9"/>
            <color indexed="81"/>
            <rFont val="Tahoma"/>
            <family val="2"/>
          </rPr>
          <t xml:space="preserve">
</t>
        </r>
      </text>
    </comment>
    <comment ref="G5" authorId="1" shapeId="0" xr:uid="{00000000-0006-0000-0500-000004000000}">
      <text>
        <r>
          <rPr>
            <b/>
            <sz val="9"/>
            <color indexed="81"/>
            <rFont val="Tahoma"/>
            <family val="2"/>
          </rPr>
          <t>This is a calculated machinery room internal heat load for each operating motor based on the input motor HP and electric motor efficiency specified.</t>
        </r>
      </text>
    </comment>
    <comment ref="H5" authorId="0" shapeId="0" xr:uid="{00000000-0006-0000-0500-000005000000}">
      <text>
        <r>
          <rPr>
            <b/>
            <sz val="9"/>
            <color indexed="81"/>
            <rFont val="Tahoma"/>
            <family val="2"/>
          </rPr>
          <t>Not included in calculations.</t>
        </r>
        <r>
          <rPr>
            <sz val="9"/>
            <color indexed="81"/>
            <rFont val="Tahoma"/>
            <family val="2"/>
          </rPr>
          <t xml:space="preserve">
</t>
        </r>
      </text>
    </comment>
    <comment ref="I5" authorId="0" shapeId="0" xr:uid="{00000000-0006-0000-0500-000006000000}">
      <text>
        <r>
          <rPr>
            <b/>
            <sz val="9"/>
            <color indexed="81"/>
            <rFont val="Tahoma"/>
            <family val="2"/>
          </rPr>
          <t>Not included in calculations.</t>
        </r>
        <r>
          <rPr>
            <sz val="9"/>
            <color indexed="81"/>
            <rFont val="Tahoma"/>
            <family val="2"/>
          </rPr>
          <t xml:space="preserve">
</t>
        </r>
      </text>
    </comment>
    <comment ref="J5" authorId="0" shapeId="0" xr:uid="{00000000-0006-0000-0500-000007000000}">
      <text>
        <r>
          <rPr>
            <b/>
            <sz val="9"/>
            <color indexed="81"/>
            <rFont val="Tahoma"/>
            <family val="2"/>
          </rPr>
          <t>Not included in calculations.</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Ron Worley</author>
    <author>Doug Reindl</author>
  </authors>
  <commentList>
    <comment ref="H3" authorId="0" shapeId="0" xr:uid="{00000000-0006-0000-0600-000001000000}">
      <text>
        <r>
          <rPr>
            <b/>
            <sz val="9"/>
            <color indexed="81"/>
            <rFont val="Tahoma"/>
            <family val="2"/>
          </rPr>
          <t xml:space="preserve">While IIAR 2 does not apply to non-ammonia refrigerants, the user may wish to evaluate  IIAR 2 design criteria.
</t>
        </r>
      </text>
    </comment>
    <comment ref="C5" authorId="0" shapeId="0" xr:uid="{00000000-0006-0000-0600-000002000000}">
      <text>
        <r>
          <rPr>
            <b/>
            <sz val="9"/>
            <color indexed="81"/>
            <rFont val="Tahoma"/>
            <family val="2"/>
          </rPr>
          <t>Name of the item adding heat to the machinery room. Example: Boiler, or Steam Generator, or gas fired HVAC Unit, etc.</t>
        </r>
      </text>
    </comment>
    <comment ref="G5" authorId="1" shapeId="0" xr:uid="{00000000-0006-0000-0600-000003000000}">
      <text>
        <r>
          <rPr>
            <b/>
            <sz val="9"/>
            <color indexed="81"/>
            <rFont val="Tahoma"/>
            <family val="2"/>
          </rPr>
          <t>Enter the amount of heat the item is adding to the space.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Ron Worley</author>
  </authors>
  <commentList>
    <comment ref="K3" authorId="0" shapeId="0" xr:uid="{00000000-0006-0000-0700-000001000000}">
      <text>
        <r>
          <rPr>
            <b/>
            <sz val="9"/>
            <color indexed="81"/>
            <rFont val="Tahoma"/>
            <family val="2"/>
          </rPr>
          <t xml:space="preserve">While IIAR 2 does not apply to non-ammonia refrigerants, the user may wish to evaluate  IIAR 2 design criteria.
</t>
        </r>
      </text>
    </comment>
    <comment ref="F7" authorId="0" shapeId="0" xr:uid="{00000000-0006-0000-0700-000002000000}">
      <text>
        <r>
          <rPr>
            <b/>
            <sz val="10"/>
            <color indexed="81"/>
            <rFont val="Tahoma"/>
            <family val="2"/>
          </rPr>
          <t xml:space="preserve">Non-Sparking Construction required by:
</t>
        </r>
        <r>
          <rPr>
            <sz val="10"/>
            <color indexed="81"/>
            <rFont val="Tahoma"/>
            <family val="2"/>
          </rPr>
          <t xml:space="preserve">
-IIAR 2-2008 Addendum  A 13.3.7.2, 
-IIAR 2-2014 6.14.3.6, 6.14.3.7
</t>
        </r>
        <r>
          <rPr>
            <b/>
            <sz val="10"/>
            <color indexed="81"/>
            <rFont val="Tahoma"/>
            <family val="2"/>
          </rPr>
          <t xml:space="preserve">Use the dropdown box to select: </t>
        </r>
        <r>
          <rPr>
            <sz val="10"/>
            <color indexed="81"/>
            <rFont val="Tahoma"/>
            <family val="2"/>
          </rPr>
          <t xml:space="preserve">
-, Yes, No, N/A, or Not known.</t>
        </r>
      </text>
    </comment>
    <comment ref="H7" authorId="0" shapeId="0" xr:uid="{00000000-0006-0000-0700-000003000000}">
      <text>
        <r>
          <rPr>
            <b/>
            <sz val="10"/>
            <color indexed="81"/>
            <rFont val="Tahoma"/>
            <family val="2"/>
          </rPr>
          <t xml:space="preserve">Minimum 2500 FPM Discharge Velocity required by:
</t>
        </r>
        <r>
          <rPr>
            <sz val="10"/>
            <color indexed="81"/>
            <rFont val="Tahoma"/>
            <family val="2"/>
          </rPr>
          <t xml:space="preserve">
-IIAR 2-2008 Addendum  A 13.3.7.1, 
-IIAR 2-2014 6.14.3.5
</t>
        </r>
        <r>
          <rPr>
            <b/>
            <sz val="10"/>
            <color indexed="81"/>
            <rFont val="Tahoma"/>
            <family val="2"/>
          </rPr>
          <t xml:space="preserve">Use the dropdown box to select: </t>
        </r>
        <r>
          <rPr>
            <sz val="10"/>
            <color indexed="81"/>
            <rFont val="Tahoma"/>
            <family val="2"/>
          </rPr>
          <t xml:space="preserve">
-, Yes, No, N/A, or Not known.</t>
        </r>
      </text>
    </comment>
    <comment ref="I7" authorId="0" shapeId="0" xr:uid="{00000000-0006-0000-0700-000004000000}">
      <text>
        <r>
          <rPr>
            <b/>
            <sz val="10"/>
            <color indexed="81"/>
            <rFont val="Tahoma"/>
            <family val="2"/>
          </rPr>
          <t xml:space="preserve">Non-Sparking Construction required by:
</t>
        </r>
        <r>
          <rPr>
            <sz val="10"/>
            <color indexed="81"/>
            <rFont val="Tahoma"/>
            <family val="2"/>
          </rPr>
          <t xml:space="preserve">
-IIAR 2-2008 Addendum  A 13.3.7.2, 
-IIAR 2-2014 6.14.3.6, 6.14.3.7
</t>
        </r>
        <r>
          <rPr>
            <b/>
            <sz val="10"/>
            <color indexed="81"/>
            <rFont val="Tahoma"/>
            <family val="2"/>
          </rPr>
          <t xml:space="preserve">Use the dropdown box to select: </t>
        </r>
        <r>
          <rPr>
            <sz val="10"/>
            <color indexed="81"/>
            <rFont val="Tahoma"/>
            <family val="2"/>
          </rPr>
          <t xml:space="preserve">
-, Yes, No, N/A, or Not known.</t>
        </r>
      </text>
    </comment>
    <comment ref="K7" authorId="0" shapeId="0" xr:uid="{00000000-0006-0000-0700-000005000000}">
      <text>
        <r>
          <rPr>
            <b/>
            <sz val="10"/>
            <color indexed="81"/>
            <rFont val="Tahoma"/>
            <family val="2"/>
          </rPr>
          <t xml:space="preserve">Minimum 2500 FPM Discharge Velocity required by:
</t>
        </r>
        <r>
          <rPr>
            <sz val="10"/>
            <color indexed="81"/>
            <rFont val="Tahoma"/>
            <family val="2"/>
          </rPr>
          <t xml:space="preserve">
-IIAR 2-2008 Addendum  A 13.3.7.1, 
-IIAR 2-2014 6.14.3.5
</t>
        </r>
        <r>
          <rPr>
            <b/>
            <sz val="10"/>
            <color indexed="81"/>
            <rFont val="Tahoma"/>
            <family val="2"/>
          </rPr>
          <t xml:space="preserve">Use the dropdown box to select: </t>
        </r>
        <r>
          <rPr>
            <sz val="10"/>
            <color indexed="81"/>
            <rFont val="Tahoma"/>
            <family val="2"/>
          </rPr>
          <t xml:space="preserve">
-, Yes, No, N/A, or Not known.</t>
        </r>
      </text>
    </comment>
    <comment ref="L7" authorId="0" shapeId="0" xr:uid="{00000000-0006-0000-0700-000006000000}">
      <text>
        <r>
          <rPr>
            <b/>
            <sz val="10"/>
            <color indexed="81"/>
            <rFont val="Tahoma"/>
            <family val="2"/>
          </rPr>
          <t xml:space="preserve">Non-Sparking Construction required by:
</t>
        </r>
        <r>
          <rPr>
            <sz val="10"/>
            <color indexed="81"/>
            <rFont val="Tahoma"/>
            <family val="2"/>
          </rPr>
          <t xml:space="preserve">
-IIAR 2-2008 Addendum  A 13.3.7.2, 
-IIAR 2-2014 6.14.3.6, 6.14.3.7
-IIAR 2-2021 6.14.3.5, 6.14.3.6
</t>
        </r>
        <r>
          <rPr>
            <b/>
            <sz val="10"/>
            <color indexed="81"/>
            <rFont val="Tahoma"/>
            <family val="2"/>
          </rPr>
          <t>Use the dropdown box to select</t>
        </r>
        <r>
          <rPr>
            <sz val="10"/>
            <color indexed="81"/>
            <rFont val="Tahoma"/>
            <family val="2"/>
          </rPr>
          <t>: 
-, Yes, No, N/A, or Not known.</t>
        </r>
      </text>
    </comment>
    <comment ref="N7" authorId="0" shapeId="0" xr:uid="{00000000-0006-0000-0700-000007000000}">
      <text>
        <r>
          <rPr>
            <b/>
            <sz val="10"/>
            <color indexed="81"/>
            <rFont val="Tahoma"/>
            <family val="2"/>
          </rPr>
          <t xml:space="preserve">Minimum 2500 FPM Discharge Velocity required by:
</t>
        </r>
        <r>
          <rPr>
            <sz val="10"/>
            <color indexed="81"/>
            <rFont val="Tahoma"/>
            <family val="2"/>
          </rPr>
          <t xml:space="preserve">
-IIAR 2-2008 Addendum  A 13.3.7.1, 
-IIAR 2-2014 6.14.3.5
-IIAR 2-2021 6.14.3.4
</t>
        </r>
        <r>
          <rPr>
            <b/>
            <sz val="10"/>
            <color indexed="81"/>
            <rFont val="Tahoma"/>
            <family val="2"/>
          </rPr>
          <t xml:space="preserve">Use the dropdown box to select: </t>
        </r>
        <r>
          <rPr>
            <sz val="10"/>
            <color indexed="81"/>
            <rFont val="Tahoma"/>
            <family val="2"/>
          </rPr>
          <t xml:space="preserve">
-, Yes, No, N/A, or Not known.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Ron Worley</author>
  </authors>
  <commentList>
    <comment ref="F3" authorId="0" shapeId="0" xr:uid="{00000000-0006-0000-0800-000001000000}">
      <text>
        <r>
          <rPr>
            <b/>
            <sz val="9"/>
            <color indexed="81"/>
            <rFont val="Tahoma"/>
            <family val="2"/>
          </rPr>
          <t xml:space="preserve">While IIAR 2 does not apply to non-ammonia refrigerants, the user may wish to evaluate  IIAR 2 design criteria.
</t>
        </r>
      </text>
    </comment>
  </commentList>
</comments>
</file>

<file path=xl/sharedStrings.xml><?xml version="1.0" encoding="utf-8"?>
<sst xmlns="http://schemas.openxmlformats.org/spreadsheetml/2006/main" count="1267" uniqueCount="601">
  <si>
    <t>ft</t>
  </si>
  <si>
    <t>m</t>
  </si>
  <si>
    <t>Volume =</t>
  </si>
  <si>
    <t>lb</t>
  </si>
  <si>
    <t>kg</t>
  </si>
  <si>
    <t>Btu/hr</t>
  </si>
  <si>
    <t>kW</t>
  </si>
  <si>
    <t>l/s</t>
  </si>
  <si>
    <t xml:space="preserve"> - or -</t>
  </si>
  <si>
    <t>Design Heat Load =</t>
  </si>
  <si>
    <t>Design Outside Air: Toa,db</t>
  </si>
  <si>
    <t>Design Supply Air Temp.: Tsa,db</t>
  </si>
  <si>
    <t>Machinery Room Information:</t>
  </si>
  <si>
    <t>Emergency Ventilation Requirement:</t>
  </si>
  <si>
    <t>°F</t>
  </si>
  <si>
    <t>°C</t>
  </si>
  <si>
    <t>HP</t>
  </si>
  <si>
    <t>Room Envelope Heat Load =</t>
  </si>
  <si>
    <t>Roof U Factor =</t>
  </si>
  <si>
    <r>
      <t>ft</t>
    </r>
    <r>
      <rPr>
        <i/>
        <vertAlign val="superscript"/>
        <sz val="12"/>
        <rFont val="Georgia"/>
        <family val="1"/>
      </rPr>
      <t>3</t>
    </r>
  </si>
  <si>
    <t>Physical Dimensions:</t>
  </si>
  <si>
    <t>South Wall U Factor =</t>
  </si>
  <si>
    <t>West Wall U Factor =</t>
  </si>
  <si>
    <t>South Wall Solar Effects =</t>
  </si>
  <si>
    <t>West Wall Solar Effects =</t>
  </si>
  <si>
    <t xml:space="preserve">Date: </t>
  </si>
  <si>
    <t xml:space="preserve">Facility Name: </t>
  </si>
  <si>
    <t>Prepared By:</t>
  </si>
  <si>
    <t xml:space="preserve">Prepared By: </t>
  </si>
  <si>
    <t>Equipment #</t>
  </si>
  <si>
    <r>
      <t>m</t>
    </r>
    <r>
      <rPr>
        <i/>
        <vertAlign val="superscript"/>
        <sz val="12"/>
        <rFont val="Georgia"/>
        <family val="1"/>
      </rPr>
      <t>3</t>
    </r>
  </si>
  <si>
    <r>
      <t>Btu/hr-ft</t>
    </r>
    <r>
      <rPr>
        <vertAlign val="superscript"/>
        <sz val="12"/>
        <rFont val="Georgia"/>
        <family val="1"/>
      </rPr>
      <t>2</t>
    </r>
    <r>
      <rPr>
        <sz val="12"/>
        <rFont val="Georgia"/>
        <family val="1"/>
      </rPr>
      <t>-°F</t>
    </r>
  </si>
  <si>
    <r>
      <t>W</t>
    </r>
    <r>
      <rPr>
        <vertAlign val="subscript"/>
        <sz val="12"/>
        <rFont val="Georgia"/>
        <family val="1"/>
      </rPr>
      <t>T</t>
    </r>
    <r>
      <rPr>
        <sz val="12"/>
        <rFont val="Georgia"/>
        <family val="1"/>
      </rPr>
      <t>/m</t>
    </r>
    <r>
      <rPr>
        <vertAlign val="superscript"/>
        <sz val="12"/>
        <rFont val="Georgia"/>
        <family val="1"/>
      </rPr>
      <t>2</t>
    </r>
    <r>
      <rPr>
        <sz val="12"/>
        <rFont val="Georgia"/>
        <family val="1"/>
      </rPr>
      <t>-°C</t>
    </r>
  </si>
  <si>
    <r>
      <t>ft</t>
    </r>
    <r>
      <rPr>
        <vertAlign val="superscript"/>
        <sz val="12"/>
        <rFont val="Georgia"/>
        <family val="1"/>
      </rPr>
      <t>2</t>
    </r>
  </si>
  <si>
    <r>
      <t>m</t>
    </r>
    <r>
      <rPr>
        <vertAlign val="superscript"/>
        <sz val="12"/>
        <rFont val="Georgia"/>
        <family val="1"/>
      </rPr>
      <t>2</t>
    </r>
  </si>
  <si>
    <r>
      <t>ft</t>
    </r>
    <r>
      <rPr>
        <i/>
        <vertAlign val="superscript"/>
        <sz val="12"/>
        <rFont val="Georgia"/>
        <family val="1"/>
      </rPr>
      <t>3</t>
    </r>
    <r>
      <rPr>
        <i/>
        <sz val="12"/>
        <rFont val="Georgia"/>
        <family val="1"/>
      </rPr>
      <t xml:space="preserve"> / min</t>
    </r>
  </si>
  <si>
    <t>Codes and Standards Ventilation Rate Requirements</t>
  </si>
  <si>
    <t>Emergency Ventilation:</t>
  </si>
  <si>
    <t>Version:</t>
  </si>
  <si>
    <t>Room Name:</t>
  </si>
  <si>
    <t>Overview:</t>
  </si>
  <si>
    <t xml:space="preserve">  Street:</t>
  </si>
  <si>
    <t xml:space="preserve">  City, State</t>
  </si>
  <si>
    <r>
      <rPr>
        <sz val="12"/>
        <rFont val="Wingdings"/>
        <charset val="2"/>
      </rPr>
      <t>ß</t>
    </r>
    <r>
      <rPr>
        <sz val="12"/>
        <rFont val="Georgia"/>
        <family val="1"/>
      </rPr>
      <t xml:space="preserve"> </t>
    </r>
    <r>
      <rPr>
        <sz val="12"/>
        <rFont val="Times"/>
        <family val="1"/>
      </rPr>
      <t>Enter date of the evaluation here</t>
    </r>
  </si>
  <si>
    <t>Motor Load (Btu/hr)</t>
  </si>
  <si>
    <t>Prepared by:</t>
  </si>
  <si>
    <r>
      <t>ft</t>
    </r>
    <r>
      <rPr>
        <i/>
        <vertAlign val="superscript"/>
        <sz val="12"/>
        <rFont val="Georgia"/>
        <family val="1"/>
      </rPr>
      <t>2</t>
    </r>
  </si>
  <si>
    <r>
      <t>m</t>
    </r>
    <r>
      <rPr>
        <i/>
        <vertAlign val="superscript"/>
        <sz val="12"/>
        <rFont val="Georgia"/>
        <family val="1"/>
      </rPr>
      <t>2</t>
    </r>
  </si>
  <si>
    <t xml:space="preserve">Refrigeration System Charge = </t>
  </si>
  <si>
    <t>Exterior Color</t>
  </si>
  <si>
    <t>Dark</t>
  </si>
  <si>
    <t>Medium</t>
  </si>
  <si>
    <t>Light</t>
  </si>
  <si>
    <t>East</t>
  </si>
  <si>
    <t>South</t>
  </si>
  <si>
    <t>West</t>
  </si>
  <si>
    <t>N/A</t>
  </si>
  <si>
    <r>
      <t>W</t>
    </r>
    <r>
      <rPr>
        <vertAlign val="subscript"/>
        <sz val="12"/>
        <rFont val="Georgia"/>
        <family val="1"/>
      </rPr>
      <t>T</t>
    </r>
  </si>
  <si>
    <t>Ventilation</t>
  </si>
  <si>
    <t>13.3.1</t>
  </si>
  <si>
    <t>Each refrigerating machinery room shall be vented to the outdoors by means of mechanical ventilation systems actuated automatically by refrigerant detector(s), temperature sensors, and also operable manually.  The mechanical ventilation systems shall be designed to produce a normal ventilation rate as required by Section 13.3.8, and an emergency ventilation rate as required by section 13.3.9. The mechanical ventilation systems shall be powered independently of the machine room machinery, and shall not be subject to emergency shutdown controls.</t>
  </si>
  <si>
    <t>Multiple fans or multispeed fans are allowed in order to produce the emergency ventilation rate and to obtain a reduced airflow for normal ventilation. (See Section 13.3.8) Ventilation fans shall be selected such that the failure of any single fan does not diminish the total ventilation rate to less than 20 Air Changes per Hour (ACH). Fans that are used for normal ventilation and which are also used for emergency ventilation must be controlled such that the emergency rate is achieved when required, regardless of room temperature.</t>
  </si>
  <si>
    <t>Summary of Key Ventilation Provisions</t>
  </si>
  <si>
    <t>13.3.7.1</t>
  </si>
  <si>
    <t>All exhaust fans shall discharge up vertically with a minimum discharge velocity of 2500 FPM.</t>
  </si>
  <si>
    <t>13.3.8</t>
  </si>
  <si>
    <t>Normal Mechanical Ventilation</t>
  </si>
  <si>
    <t>13.3.8.1</t>
  </si>
  <si>
    <r>
      <t xml:space="preserve">Normal mechanical ventilation design capacity </t>
    </r>
    <r>
      <rPr>
        <b/>
        <sz val="12"/>
        <rFont val="Georgia"/>
        <family val="1"/>
      </rPr>
      <t xml:space="preserve">shall be the greater of:
</t>
    </r>
    <r>
      <rPr>
        <sz val="12"/>
        <rFont val="Georgia"/>
        <family val="1"/>
      </rPr>
      <t xml:space="preserve">a. 20 Air Changes per hour (20 ACH) based on the total gross volume of the machinery room.
b. The volume required to limit the room temperature to 104°F (40°C) taking into account the ambient heating effect of all machinery in the room and with the ventilation air entering the room at a 1% ASHRAE design. In the areas where ambient conditions could exceed 99°F, the emergency ventilation system is permitted to be used to supplement the normal ventilation during extreme conditions.
</t>
    </r>
    <r>
      <rPr>
        <b/>
        <sz val="12"/>
        <rFont val="Georgia"/>
        <family val="1"/>
      </rPr>
      <t>EXCEPTION:</t>
    </r>
    <r>
      <rPr>
        <sz val="12"/>
        <rFont val="Georgia"/>
        <family val="1"/>
      </rPr>
      <t xml:space="preserve">
A reduced normal ventilation rate can be used on applications where a means of cooling is provided or room electrical equipment is designed to accommodate temperatures exceeding 104°F (40°C), in accordance with UL and NEC standards.</t>
    </r>
  </si>
  <si>
    <t>Emergency Mechanical Ventilation</t>
  </si>
  <si>
    <t>13.3.9.1</t>
  </si>
  <si>
    <t>Emergency mechanical ventilation systems shall be capable of providing at least one air change every two minutes, which is 30 air changes per hour (30 ACH) based on the gross machinery room volume.</t>
  </si>
  <si>
    <t>13.3.9.2</t>
  </si>
  <si>
    <t>Emergency mechanical ventilation shall be actuated by
a. A refrigerant detector at a level not exceeding 1000 ppm.
b. Manual controls</t>
  </si>
  <si>
    <t>Yes</t>
  </si>
  <si>
    <t>No</t>
  </si>
  <si>
    <t>Max Machinery Room Design Air Temp.: Tmr,db</t>
  </si>
  <si>
    <t>TOTAL MOTORS</t>
  </si>
  <si>
    <t>Weather Information:</t>
  </si>
  <si>
    <t>Machinery Room Name:</t>
  </si>
  <si>
    <r>
      <rPr>
        <sz val="12"/>
        <rFont val="Wingdings"/>
        <charset val="2"/>
      </rPr>
      <t>ß</t>
    </r>
    <r>
      <rPr>
        <sz val="12"/>
        <rFont val="Georgia"/>
        <family val="1"/>
      </rPr>
      <t xml:space="preserve"> </t>
    </r>
    <r>
      <rPr>
        <sz val="12"/>
        <rFont val="Times"/>
        <family val="1"/>
      </rPr>
      <t>Enter name of the machinery room here</t>
    </r>
  </si>
  <si>
    <t xml:space="preserve">Version: </t>
  </si>
  <si>
    <t>Sunlight?</t>
  </si>
  <si>
    <t>List for wall surface colors</t>
  </si>
  <si>
    <t>Standby (HP)</t>
  </si>
  <si>
    <t>Machinery Room Ventilation Analysis Tool</t>
  </si>
  <si>
    <t>Summary:</t>
  </si>
  <si>
    <t>Method of input for physical data</t>
  </si>
  <si>
    <t>Wall lengths</t>
  </si>
  <si>
    <t>Floor area</t>
  </si>
  <si>
    <t>Wall height =</t>
  </si>
  <si>
    <t>Input Data</t>
  </si>
  <si>
    <t>persons</t>
  </si>
  <si>
    <t>Input data</t>
  </si>
  <si>
    <t>Output data</t>
  </si>
  <si>
    <t>West wall =</t>
  </si>
  <si>
    <t>Is this surface sunlit?</t>
  </si>
  <si>
    <t>-or-</t>
  </si>
  <si>
    <t>Refrigerant in use</t>
  </si>
  <si>
    <t>Ammonia</t>
  </si>
  <si>
    <t>Other (non-ammonia)</t>
  </si>
  <si>
    <t>Continuous Ventilation Requirement:</t>
  </si>
  <si>
    <t>Area =</t>
  </si>
  <si>
    <t>Floor Area =</t>
  </si>
  <si>
    <t>-</t>
  </si>
  <si>
    <t xml:space="preserve">Roof
</t>
  </si>
  <si>
    <t>North</t>
  </si>
  <si>
    <t>North wall =</t>
  </si>
  <si>
    <t>East wall =</t>
  </si>
  <si>
    <t>South wall =</t>
  </si>
  <si>
    <t>Roof color =</t>
  </si>
  <si>
    <t>Roof solar effects =</t>
  </si>
  <si>
    <t>Roof transmission load =</t>
  </si>
  <si>
    <t>North wall solar effects =</t>
  </si>
  <si>
    <t>North wall transmission load =</t>
  </si>
  <si>
    <t>Roof area sunlit =</t>
  </si>
  <si>
    <t>East wall area sunlit =</t>
  </si>
  <si>
    <t>East wall U Factor =</t>
  </si>
  <si>
    <t>East wall solar effects =</t>
  </si>
  <si>
    <t>East wall color =</t>
  </si>
  <si>
    <t>Sunlit east wall length =</t>
  </si>
  <si>
    <t>Sunlit east wall height =</t>
  </si>
  <si>
    <t>East wall transmission load =</t>
  </si>
  <si>
    <t>Sunlit south wall length =</t>
  </si>
  <si>
    <t>Sunlit south wall height =</t>
  </si>
  <si>
    <t>South wall area sunlit =</t>
  </si>
  <si>
    <t>Sunlit west wall length =</t>
  </si>
  <si>
    <t>Sunlit west wall height =</t>
  </si>
  <si>
    <t>West wall area sunlit =</t>
  </si>
  <si>
    <t>Next (continue)</t>
  </si>
  <si>
    <t>Sunlit roof width =</t>
  </si>
  <si>
    <t>Sunlit roof length =</t>
  </si>
  <si>
    <t>Type</t>
  </si>
  <si>
    <t>#</t>
  </si>
  <si>
    <t>Continuous CFM</t>
  </si>
  <si>
    <t>Emergency CFM</t>
  </si>
  <si>
    <t>Not Known</t>
  </si>
  <si>
    <t xml:space="preserve">Specify input method for machinery room physical information  </t>
  </si>
  <si>
    <t>Detector Information:</t>
  </si>
  <si>
    <t>ppm</t>
  </si>
  <si>
    <t>Click here if you are unsure what code applies to your location.</t>
  </si>
  <si>
    <t>ASHRAE 15 (1992-2000)</t>
  </si>
  <si>
    <t>Detector installed that activates Ventilation &amp; supervised alarm?</t>
  </si>
  <si>
    <t>IMC (2000-2011)</t>
  </si>
  <si>
    <t>Refrigerant Detection</t>
  </si>
  <si>
    <t>Each refrigerating machinery room shall contain at least two refrigerant detectors that actuate an alarm and mechanical ventilation.</t>
  </si>
  <si>
    <t>13.2.1.1</t>
  </si>
  <si>
    <t>13.2.1.2</t>
  </si>
  <si>
    <t>The detectors shall activate visual and audible alarms inside the refrigerating machinery room and outside each entrance to the refrigerating machinery room.</t>
  </si>
  <si>
    <r>
      <t xml:space="preserve">A monitored location shall be notified when the ammonia leak detector is activated so that corrective action can be taken.
</t>
    </r>
    <r>
      <rPr>
        <b/>
        <sz val="12"/>
        <rFont val="Georgia"/>
        <family val="1"/>
      </rPr>
      <t>NOTE</t>
    </r>
    <r>
      <rPr>
        <sz val="12"/>
        <rFont val="Georgia"/>
        <family val="1"/>
      </rPr>
      <t>:  
“Monitored” is defined as a means of continual oversight such as pagers, on-site staff, third party alarm service or a responsible party.</t>
    </r>
  </si>
  <si>
    <t>13.3.2</t>
  </si>
  <si>
    <t>13.2.3.1</t>
  </si>
  <si>
    <t>One detector shall be utilized to activate an alarm and actuate the normal mechanical ventilation system (at its maximum design capacity) at a value not greater than the corresponding TLV-TWA.</t>
  </si>
  <si>
    <t>13.2.3.2</t>
  </si>
  <si>
    <t>The second detector shall be utilized to activate an alarm and actuate the emergency mechanical ventilation system at a level not exceeding 1000 ppm. 
Note: 
Additional ammonia detectors can be utilized to monitor refrigerant levels exceeding the range of the detectors in 13.2.3.1 and 13.2.3.2.</t>
  </si>
  <si>
    <t>4.3.1</t>
  </si>
  <si>
    <t>4.3.2</t>
  </si>
  <si>
    <t>4.3.3</t>
  </si>
  <si>
    <t xml:space="preserve">In order to be considered a “Non-Hazardous (Unclassified) Location”, in accordance with the National Electric Code (see 6.9) the machinery room shall be provided with an independent mechanical ventilation system (see 6.5) operated according to one of the alternates described in paragraph 4.3.2 or 4.3.3.
Where a mechanical ventilation system is not provided in accordance with this standard, the room shall be considered a Class I, Group D, Division 2 location. All electrical equipment in the room shall conform to the requirements for a Class I, Group D, Division 2 location, per the latest edition of the National Electric Code (see 6.9). </t>
  </si>
  <si>
    <t>When provided with a continuously operated, independent mechanical ventilation system, the ventilation rate shall be the larger of the two rates described in paragraph 4.3.3.1.</t>
  </si>
  <si>
    <t>The room may be provided with an independent mechanical ventilation system actuated automatically by vapor detector(s) and also operable manually. The typical recommended actuation level of the detection device is a setting less than 400 ppm. Where multiple alarm levels are desired, it is suggested that a setting below 1500 ppm be employed to avoid the point at which humans could be seriously affected. Further, to avoid potentially flammable situations, and where there exist no possible human affects, a setting below 40,000 ppm is suggested. 40,000 ppm represents approximately 25% of the level of the lower limit of flammability. The design ventilation rate shall be the larger of the two rates described in paragraph 4.3.3.1.</t>
  </si>
  <si>
    <t>4.3.3.1</t>
  </si>
  <si>
    <t>4.3.3.2</t>
  </si>
  <si>
    <t>To obtain the reduced air flow for normal ventilation, partial operation of a multiple fan system or multi-speed fans may be used, controlled by a thermostat and/or an ammonia detector.</t>
  </si>
  <si>
    <t>4.3.4</t>
  </si>
  <si>
    <t>In basements, the ventilation system shall be operated continuously at the larger of the ventilation rates described in 4.3.3.1.</t>
  </si>
  <si>
    <t>4.3.5</t>
  </si>
  <si>
    <t>A supervised alarm system shall be activated when the ammonia leak detector is activated or when the mechanical ventilation system fails so that corrective action can be taken. Periodic tests of the detectors, alarm system and mechanical ventilation system shall be performed, as recommended by the manufacturer.</t>
  </si>
  <si>
    <r>
      <t>The mechanical ventilation required to exhaust a potential accumulation of refrigerant due to leaks or a rupture of the system shall be capable of removing air from the machinery room in the following minimum quantity: 
Q = 100 x G</t>
    </r>
    <r>
      <rPr>
        <vertAlign val="superscript"/>
        <sz val="12"/>
        <rFont val="Georgia"/>
        <family val="1"/>
      </rPr>
      <t>0.5</t>
    </r>
    <r>
      <rPr>
        <sz val="12"/>
        <rFont val="Georgia"/>
        <family val="1"/>
      </rPr>
      <t xml:space="preserve"> (cfm)
[Q = 70 x G</t>
    </r>
    <r>
      <rPr>
        <vertAlign val="superscript"/>
        <sz val="12"/>
        <rFont val="Georgia"/>
        <family val="1"/>
      </rPr>
      <t>0.5</t>
    </r>
    <r>
      <rPr>
        <sz val="12"/>
        <rFont val="Georgia"/>
        <family val="1"/>
      </rPr>
      <t xml:space="preserve"> (I/s)]
Where,
Q = airflow in cubic feet per minute (litres per second)
G = is the mass of refrigerant in pounds (kilograms) in the largest system, any part of which is located in the machinery room.
A sufficient part of the mechanical ventilation shall be operated to provide normal volumes equal to the larger of the following:
a) 0.5 cfm per square foot (2.54 I/s per square meter) of machinery room area.
b) A volume required to maintain a maximum temperature rise above ambient of 18°F (10°C), based on all of the heat-producing machinery in the room.</t>
    </r>
  </si>
  <si>
    <t>IIAR 2 (1992-1998)</t>
  </si>
  <si>
    <t>In order to be considered a "Non-Hazardous (Unclassified) Location,” in accordance with the National Electric Code (8.9), the machinery room shall be provided with an independent mechanical ventilation system (8.5) operated according to either 6.2.3.1 or 6.2.3.2.</t>
  </si>
  <si>
    <t>6.2.1.1</t>
  </si>
  <si>
    <t>6.2.1.2</t>
  </si>
  <si>
    <t>Where a mechanical ventilation system is not provided in accordance with this standard, the room shall be considered a Class 1, Group D, Division 2, location. All electrical equipment in the room shall conform to the requirements for a Class 1, Group D, Division 2 location, per the governing edition of the National Electric Code (8.9).</t>
  </si>
  <si>
    <t>6.2.1.3</t>
  </si>
  <si>
    <t>A supervised alarm system shall be activated when the ammonia leak detector is activated or when the mechanical ventilation system fails so that corrective action can be taken.</t>
  </si>
  <si>
    <t>6.2.3.1</t>
  </si>
  <si>
    <t>The machinery room shall be provided with an independent mechanical ventilation system actuated automatically by vapor detector(s) and also operable manually.</t>
  </si>
  <si>
    <t>6.2.3.1.1</t>
  </si>
  <si>
    <t>The typical recommended actuation level of the detection device is a setting less than 400 ppm; however, activation levels shall be set as required by the jurisdictional authority.</t>
  </si>
  <si>
    <t>6.2.3.1.2</t>
  </si>
  <si>
    <t>Where one or more alarm levels are used, the level actuating the ventilation system shall not exceed 1000 ppm.</t>
  </si>
  <si>
    <t>6.2.3.2</t>
  </si>
  <si>
    <t xml:space="preserve">When continuously operated (without automatic actuation), the mechanical ventilation shall be at the emergency ventilation rate as specified in paragraph 6.2.3.3. </t>
  </si>
  <si>
    <t>6.2.3.3</t>
  </si>
  <si>
    <t>The emergency mechanical ventilation rate shall be the larger of the following two rates:</t>
  </si>
  <si>
    <t>6.2.3.3.1</t>
  </si>
  <si>
    <t>6.2.3.3.2</t>
  </si>
  <si>
    <t>6.2.3.4</t>
  </si>
  <si>
    <t>A normal (non-emergency) ventilation rate shall be operated to provide normal ventilation volumes equal to the larger of the following:</t>
  </si>
  <si>
    <t>6.2.3.4.1</t>
  </si>
  <si>
    <r>
      <t>0.5 ft</t>
    </r>
    <r>
      <rPr>
        <vertAlign val="superscript"/>
        <sz val="12"/>
        <rFont val="Georgia"/>
        <family val="1"/>
      </rPr>
      <t>3</t>
    </r>
    <r>
      <rPr>
        <sz val="12"/>
        <rFont val="Georgia"/>
        <family val="1"/>
      </rPr>
      <t>/min per ft</t>
    </r>
    <r>
      <rPr>
        <vertAlign val="superscript"/>
        <sz val="12"/>
        <rFont val="Georgia"/>
        <family val="1"/>
      </rPr>
      <t>2</t>
    </r>
    <r>
      <rPr>
        <sz val="12"/>
        <rFont val="Georgia"/>
        <family val="1"/>
      </rPr>
      <t xml:space="preserve"> (0.003 m</t>
    </r>
    <r>
      <rPr>
        <vertAlign val="superscript"/>
        <sz val="12"/>
        <rFont val="Georgia"/>
        <family val="1"/>
      </rPr>
      <t>3</t>
    </r>
    <r>
      <rPr>
        <sz val="12"/>
        <rFont val="Georgia"/>
        <family val="1"/>
      </rPr>
      <t>/s per m</t>
    </r>
    <r>
      <rPr>
        <vertAlign val="superscript"/>
        <sz val="12"/>
        <rFont val="Georgia"/>
        <family val="1"/>
      </rPr>
      <t>2</t>
    </r>
    <r>
      <rPr>
        <sz val="12"/>
        <rFont val="Georgia"/>
        <family val="1"/>
      </rPr>
      <t>) of machinery room area.</t>
    </r>
  </si>
  <si>
    <t>6.2.3.4.2</t>
  </si>
  <si>
    <t>A volume required to maintain a maximum temperature rise above ambient of 18°F (10°C), based on all the heat producing machinery in the room.</t>
  </si>
  <si>
    <t>6.2.3.5</t>
  </si>
  <si>
    <t>To obtain the reduced airflow for normal ventilation, partial operation of a multiple fan system or multi-speed fans may be controlled manually or by a thermostat and/or an ammonia detector.</t>
  </si>
  <si>
    <t>6.2.3.6</t>
  </si>
  <si>
    <t>In basements, the ventilation system shall be operated continuously at the emergency ventilation rate in 6.2.3.3.</t>
  </si>
  <si>
    <t>In order to be considered a “Non-Hazardous (Unclassified) Location,” in accordance with the National Electric Code [ref.4.1.5], the machinery room shall be provided with an independent mechanical ventilation system operated according to either 13.2.3.1 or 13.2.3.2.</t>
  </si>
  <si>
    <t>Where a mechanical ventilation system is not provided in accordance with this standard, the room shall be considered a Class 1, Group D, Division 2, location. All electrical equipment in the room shall conform to the requirements for a Class 1, Group D, Division 2 location, per the governing edition of the National Electric Code [ref.4.1.5].</t>
  </si>
  <si>
    <t>13.2.1.3</t>
  </si>
  <si>
    <t>13.2.3.1.1</t>
  </si>
  <si>
    <t>13.2.3.1.2</t>
  </si>
  <si>
    <t xml:space="preserve">When continuously operated (without automatic actuation), the mechanical ventilation shall be at the emergency ventilation rate as specified in paragraph 13.2.3.3. </t>
  </si>
  <si>
    <t>13.2.3.3</t>
  </si>
  <si>
    <r>
      <t>The emergency mechanical ventilation rate shall be the larger of the following two rates:
Q = 100*G</t>
    </r>
    <r>
      <rPr>
        <vertAlign val="superscript"/>
        <sz val="12"/>
        <rFont val="Georgia"/>
        <family val="1"/>
      </rPr>
      <t>0.5</t>
    </r>
    <r>
      <rPr>
        <sz val="12"/>
        <rFont val="Georgia"/>
        <family val="1"/>
      </rPr>
      <t xml:space="preserve"> (ft</t>
    </r>
    <r>
      <rPr>
        <vertAlign val="superscript"/>
        <sz val="12"/>
        <rFont val="Georgia"/>
        <family val="1"/>
      </rPr>
      <t>3</t>
    </r>
    <r>
      <rPr>
        <sz val="12"/>
        <rFont val="Georgia"/>
        <family val="1"/>
      </rPr>
      <t xml:space="preserve"> ⁄ min)
[Q = 0.70*G</t>
    </r>
    <r>
      <rPr>
        <vertAlign val="superscript"/>
        <sz val="12"/>
        <rFont val="Georgia"/>
        <family val="1"/>
      </rPr>
      <t>0.5</t>
    </r>
    <r>
      <rPr>
        <sz val="12"/>
        <rFont val="Georgia"/>
        <family val="1"/>
      </rPr>
      <t xml:space="preserve"> (m</t>
    </r>
    <r>
      <rPr>
        <vertAlign val="superscript"/>
        <sz val="12"/>
        <rFont val="Georgia"/>
        <family val="1"/>
      </rPr>
      <t>3</t>
    </r>
    <r>
      <rPr>
        <sz val="12"/>
        <rFont val="Georgia"/>
        <family val="1"/>
      </rPr>
      <t xml:space="preserve"> ⁄ s )]
Where, 
Q = airflow in ft</t>
    </r>
    <r>
      <rPr>
        <vertAlign val="superscript"/>
        <sz val="12"/>
        <rFont val="Georgia"/>
        <family val="1"/>
      </rPr>
      <t>3</t>
    </r>
    <r>
      <rPr>
        <sz val="12"/>
        <rFont val="Georgia"/>
        <family val="1"/>
      </rPr>
      <t>/min (m</t>
    </r>
    <r>
      <rPr>
        <vertAlign val="superscript"/>
        <sz val="12"/>
        <rFont val="Georgia"/>
        <family val="1"/>
      </rPr>
      <t>3</t>
    </r>
    <r>
      <rPr>
        <sz val="12"/>
        <rFont val="Georgia"/>
        <family val="1"/>
      </rPr>
      <t>/s) 
G = the mass of refrigerant in lb (kg) in the largest system, any part of which is located in the machinery room.
Q = V × 0.2 (ft</t>
    </r>
    <r>
      <rPr>
        <vertAlign val="superscript"/>
        <sz val="12"/>
        <rFont val="Georgia"/>
        <family val="1"/>
      </rPr>
      <t>3</t>
    </r>
    <r>
      <rPr>
        <sz val="12"/>
        <rFont val="Georgia"/>
        <family val="1"/>
      </rPr>
      <t xml:space="preserve"> ⁄ min)
[Q = V x 0.003 (m</t>
    </r>
    <r>
      <rPr>
        <vertAlign val="superscript"/>
        <sz val="12"/>
        <rFont val="Georgia"/>
        <family val="1"/>
      </rPr>
      <t>3</t>
    </r>
    <r>
      <rPr>
        <sz val="12"/>
        <rFont val="Georgia"/>
        <family val="1"/>
      </rPr>
      <t xml:space="preserve"> / s)]
Where,
Q = airflow in ft</t>
    </r>
    <r>
      <rPr>
        <vertAlign val="superscript"/>
        <sz val="12"/>
        <rFont val="Georgia"/>
        <family val="1"/>
      </rPr>
      <t>3</t>
    </r>
    <r>
      <rPr>
        <sz val="12"/>
        <rFont val="Georgia"/>
        <family val="1"/>
      </rPr>
      <t>/min (m</t>
    </r>
    <r>
      <rPr>
        <vertAlign val="superscript"/>
        <sz val="12"/>
        <rFont val="Georgia"/>
        <family val="1"/>
      </rPr>
      <t>3</t>
    </r>
    <r>
      <rPr>
        <sz val="12"/>
        <rFont val="Georgia"/>
        <family val="1"/>
      </rPr>
      <t>/s)
V = room volume in ft</t>
    </r>
    <r>
      <rPr>
        <vertAlign val="superscript"/>
        <sz val="12"/>
        <rFont val="Georgia"/>
        <family val="1"/>
      </rPr>
      <t>3</t>
    </r>
    <r>
      <rPr>
        <sz val="12"/>
        <rFont val="Georgia"/>
        <family val="1"/>
      </rPr>
      <t xml:space="preserve"> (m</t>
    </r>
    <r>
      <rPr>
        <vertAlign val="superscript"/>
        <sz val="12"/>
        <rFont val="Georgia"/>
        <family val="1"/>
      </rPr>
      <t>3</t>
    </r>
    <r>
      <rPr>
        <sz val="12"/>
        <rFont val="Georgia"/>
        <family val="1"/>
      </rPr>
      <t>)</t>
    </r>
  </si>
  <si>
    <r>
      <t>Q = V × 0.2 (ft</t>
    </r>
    <r>
      <rPr>
        <vertAlign val="superscript"/>
        <sz val="12"/>
        <rFont val="Georgia"/>
        <family val="1"/>
      </rPr>
      <t>3</t>
    </r>
    <r>
      <rPr>
        <sz val="12"/>
        <rFont val="Georgia"/>
        <family val="1"/>
      </rPr>
      <t xml:space="preserve"> ⁄ min)
[Q = V x 0.003 (m</t>
    </r>
    <r>
      <rPr>
        <vertAlign val="superscript"/>
        <sz val="12"/>
        <rFont val="Georgia"/>
        <family val="1"/>
      </rPr>
      <t>3</t>
    </r>
    <r>
      <rPr>
        <sz val="12"/>
        <rFont val="Georgia"/>
        <family val="1"/>
      </rPr>
      <t xml:space="preserve"> / s)]
Where,
Q = airflow in ft</t>
    </r>
    <r>
      <rPr>
        <vertAlign val="superscript"/>
        <sz val="12"/>
        <rFont val="Georgia"/>
        <family val="1"/>
      </rPr>
      <t>3</t>
    </r>
    <r>
      <rPr>
        <sz val="12"/>
        <rFont val="Georgia"/>
        <family val="1"/>
      </rPr>
      <t>/min (m</t>
    </r>
    <r>
      <rPr>
        <vertAlign val="superscript"/>
        <sz val="12"/>
        <rFont val="Georgia"/>
        <family val="1"/>
      </rPr>
      <t>3</t>
    </r>
    <r>
      <rPr>
        <sz val="12"/>
        <rFont val="Georgia"/>
        <family val="1"/>
      </rPr>
      <t>/s)
V = room volume in ft</t>
    </r>
    <r>
      <rPr>
        <vertAlign val="superscript"/>
        <sz val="12"/>
        <rFont val="Georgia"/>
        <family val="1"/>
      </rPr>
      <t>3</t>
    </r>
    <r>
      <rPr>
        <sz val="12"/>
        <rFont val="Georgia"/>
        <family val="1"/>
      </rPr>
      <t xml:space="preserve"> (m</t>
    </r>
    <r>
      <rPr>
        <vertAlign val="superscript"/>
        <sz val="12"/>
        <rFont val="Georgia"/>
        <family val="1"/>
      </rPr>
      <t>3</t>
    </r>
    <r>
      <rPr>
        <sz val="12"/>
        <rFont val="Georgia"/>
        <family val="1"/>
      </rPr>
      <t>)</t>
    </r>
  </si>
  <si>
    <r>
      <t>Q = 100*G</t>
    </r>
    <r>
      <rPr>
        <vertAlign val="superscript"/>
        <sz val="12"/>
        <rFont val="Georgia"/>
        <family val="1"/>
      </rPr>
      <t xml:space="preserve">0.5 </t>
    </r>
    <r>
      <rPr>
        <sz val="12"/>
        <rFont val="Georgia"/>
        <family val="1"/>
      </rPr>
      <t>(ft</t>
    </r>
    <r>
      <rPr>
        <vertAlign val="superscript"/>
        <sz val="12"/>
        <rFont val="Georgia"/>
        <family val="1"/>
      </rPr>
      <t>3</t>
    </r>
    <r>
      <rPr>
        <sz val="12"/>
        <rFont val="Georgia"/>
        <family val="1"/>
      </rPr>
      <t xml:space="preserve"> ⁄ min)
[Q = 0.70*G</t>
    </r>
    <r>
      <rPr>
        <vertAlign val="superscript"/>
        <sz val="12"/>
        <rFont val="Georgia"/>
        <family val="1"/>
      </rPr>
      <t>0.5</t>
    </r>
    <r>
      <rPr>
        <sz val="12"/>
        <rFont val="Georgia"/>
        <family val="1"/>
      </rPr>
      <t xml:space="preserve"> (m</t>
    </r>
    <r>
      <rPr>
        <vertAlign val="superscript"/>
        <sz val="12"/>
        <rFont val="Georgia"/>
        <family val="1"/>
      </rPr>
      <t>3</t>
    </r>
    <r>
      <rPr>
        <sz val="12"/>
        <rFont val="Georgia"/>
        <family val="1"/>
      </rPr>
      <t xml:space="preserve"> ⁄ s )]
Where, 
Q = airflow in ft</t>
    </r>
    <r>
      <rPr>
        <vertAlign val="superscript"/>
        <sz val="12"/>
        <rFont val="Georgia"/>
        <family val="1"/>
      </rPr>
      <t>3</t>
    </r>
    <r>
      <rPr>
        <sz val="12"/>
        <rFont val="Georgia"/>
        <family val="1"/>
      </rPr>
      <t>/min (m</t>
    </r>
    <r>
      <rPr>
        <vertAlign val="superscript"/>
        <sz val="12"/>
        <rFont val="Georgia"/>
        <family val="1"/>
      </rPr>
      <t>3</t>
    </r>
    <r>
      <rPr>
        <sz val="12"/>
        <rFont val="Georgia"/>
        <family val="1"/>
      </rPr>
      <t>/s) 
G = the mass of refrigerant in lb (kg) in the largest system, any part of which is located in the machinery room.</t>
    </r>
  </si>
  <si>
    <t>13.2.3.4</t>
  </si>
  <si>
    <r>
      <t>A normal (non-emergency) ventilation rate shall be operated to provide normal ventilation volumes equal to the larger of the following:
a. 0.5 ft</t>
    </r>
    <r>
      <rPr>
        <vertAlign val="superscript"/>
        <sz val="12"/>
        <rFont val="Georgia"/>
        <family val="1"/>
      </rPr>
      <t>3</t>
    </r>
    <r>
      <rPr>
        <sz val="12"/>
        <rFont val="Georgia"/>
        <family val="1"/>
      </rPr>
      <t>/min per ft</t>
    </r>
    <r>
      <rPr>
        <vertAlign val="superscript"/>
        <sz val="12"/>
        <rFont val="Georgia"/>
        <family val="1"/>
      </rPr>
      <t>2</t>
    </r>
    <r>
      <rPr>
        <sz val="12"/>
        <rFont val="Georgia"/>
        <family val="1"/>
      </rPr>
      <t xml:space="preserve"> (0.003 m</t>
    </r>
    <r>
      <rPr>
        <vertAlign val="superscript"/>
        <sz val="12"/>
        <rFont val="Georgia"/>
        <family val="1"/>
      </rPr>
      <t>3</t>
    </r>
    <r>
      <rPr>
        <sz val="12"/>
        <rFont val="Georgia"/>
        <family val="1"/>
      </rPr>
      <t>/s per m</t>
    </r>
    <r>
      <rPr>
        <vertAlign val="superscript"/>
        <sz val="12"/>
        <rFont val="Georgia"/>
        <family val="1"/>
      </rPr>
      <t>2</t>
    </r>
    <r>
      <rPr>
        <sz val="12"/>
        <rFont val="Georgia"/>
        <family val="1"/>
      </rPr>
      <t>) of machinery room area.
b. A volume required to maintain a maximum temperature rise above ambient of 18°F (10°C), based on all the heat producing machinery in the room.</t>
    </r>
  </si>
  <si>
    <t>13.2.3.5</t>
  </si>
  <si>
    <t>In basements, the ventilation system shall be operated continuously at the emergency ventilation rate in 13.2.3.3.</t>
  </si>
  <si>
    <t>13.2.3.6</t>
  </si>
  <si>
    <t>13.1.1.2</t>
  </si>
  <si>
    <t>All machinery rooms shall be equipped with at least one ammonia detector connected to a supervised alarm.</t>
  </si>
  <si>
    <t>Room Layout</t>
  </si>
  <si>
    <t>Is Machinery Room in a basement?</t>
  </si>
  <si>
    <t>Machinery Room Area =</t>
  </si>
  <si>
    <t>Emergency Ventilation Requirement (larger of):</t>
  </si>
  <si>
    <t>Operating (HP)</t>
  </si>
  <si>
    <t>IMC (2012-Present)</t>
  </si>
  <si>
    <t>ASHRAE 15 (2001-Present)</t>
  </si>
  <si>
    <t>Codes and Standards in force in these date ranges</t>
  </si>
  <si>
    <t>IIAR 2 (1999-2009)</t>
  </si>
  <si>
    <t>Normal Ventilation:</t>
  </si>
  <si>
    <t>Design Basis Emergency:</t>
  </si>
  <si>
    <t>Design Basis Continuous:</t>
  </si>
  <si>
    <t>(Machinery Room in a Basement)</t>
  </si>
  <si>
    <r>
      <t>(0.5 CFM/ft</t>
    </r>
    <r>
      <rPr>
        <vertAlign val="superscript"/>
        <sz val="12"/>
        <rFont val="Georgia"/>
        <family val="1"/>
      </rPr>
      <t>2</t>
    </r>
    <r>
      <rPr>
        <sz val="12"/>
        <rFont val="Georgia"/>
        <family val="1"/>
      </rPr>
      <t xml:space="preserve"> in operation/occupied)</t>
    </r>
  </si>
  <si>
    <t>(18°F Temp rise in operation/occupied)</t>
  </si>
  <si>
    <r>
      <t>(0.5 CFM/ft</t>
    </r>
    <r>
      <rPr>
        <vertAlign val="superscript"/>
        <sz val="12"/>
        <rFont val="Georgia"/>
        <family val="1"/>
      </rPr>
      <t>2</t>
    </r>
    <r>
      <rPr>
        <sz val="12"/>
        <rFont val="Georgia"/>
        <family val="1"/>
      </rPr>
      <t>)</t>
    </r>
  </si>
  <si>
    <r>
      <t>(104</t>
    </r>
    <r>
      <rPr>
        <sz val="12"/>
        <rFont val="Symbol"/>
        <family val="1"/>
        <charset val="2"/>
      </rPr>
      <t>°</t>
    </r>
    <r>
      <rPr>
        <sz val="12"/>
        <rFont val="Georgia"/>
        <family val="1"/>
      </rPr>
      <t>F max temp)</t>
    </r>
  </si>
  <si>
    <r>
      <t>(0.5 CFM/ft</t>
    </r>
    <r>
      <rPr>
        <vertAlign val="superscript"/>
        <sz val="12"/>
        <rFont val="Georgia"/>
        <family val="1"/>
      </rPr>
      <t>2</t>
    </r>
    <r>
      <rPr>
        <sz val="12"/>
        <rFont val="Georgia"/>
        <family val="1"/>
      </rPr>
      <t xml:space="preserve"> when occupied)</t>
    </r>
  </si>
  <si>
    <t>(20 CFM/person when occupied)</t>
  </si>
  <si>
    <r>
      <t>(122</t>
    </r>
    <r>
      <rPr>
        <sz val="12"/>
        <rFont val="Symbol"/>
        <family val="1"/>
        <charset val="2"/>
      </rPr>
      <t>°</t>
    </r>
    <r>
      <rPr>
        <sz val="12"/>
        <rFont val="Georgia"/>
        <family val="1"/>
      </rPr>
      <t>F max)</t>
    </r>
  </si>
  <si>
    <t xml:space="preserve"> (1 Fan Failure &amp; 20 ACH)</t>
  </si>
  <si>
    <t>(30 ACH)</t>
  </si>
  <si>
    <t xml:space="preserve"> (20 ACH)</t>
  </si>
  <si>
    <t>(104°F max temp)</t>
  </si>
  <si>
    <t>(18°F temp rise)</t>
  </si>
  <si>
    <t>(Refrigerant quantity)</t>
  </si>
  <si>
    <t>(Refrigerant Qty &lt;= 15,400 lbs)</t>
  </si>
  <si>
    <t>(Refrigerant Qty &gt; 15,400 lbs)</t>
  </si>
  <si>
    <t>(Maintaining negative 0.05" H2O)</t>
  </si>
  <si>
    <t>(Non-ammonia refrigerant qty)</t>
  </si>
  <si>
    <t>(Ammonia 30 ACH)</t>
  </si>
  <si>
    <t>(Room volume * 0.2)</t>
  </si>
  <si>
    <t>Normal Continuous Ventilation Requirement (larger of):</t>
  </si>
  <si>
    <t>13.2.1  Alarm</t>
  </si>
  <si>
    <t xml:space="preserve">13.2.3.1  </t>
  </si>
  <si>
    <t>13.3.7.2</t>
  </si>
  <si>
    <t>All exhaust fans shall be equipped with non-sparking blades.</t>
  </si>
  <si>
    <t>13.3.8.2</t>
  </si>
  <si>
    <t>To obtain the reduced airflow to maintain space temperatures for normal ventilation, partial operation of a multiple fan system or multi-speed fans can be utilized.</t>
  </si>
  <si>
    <t>13.3.8.3</t>
  </si>
  <si>
    <t>Normal ventilation need not be continuous and shall be actuated by:
a. Space temperature (thermostat).
b. A refrigerant detector at a value not greater than the corresponding TLV-TWA.
c. Manual controls.</t>
  </si>
  <si>
    <t xml:space="preserve">13.3.9  </t>
  </si>
  <si>
    <t>(Max 18°F temp rise when occupied)</t>
  </si>
  <si>
    <t xml:space="preserve"> (12 ACH)</t>
  </si>
  <si>
    <t>CSA B52 (1995-1998)</t>
  </si>
  <si>
    <t>CSA B52 (1999-Present)</t>
  </si>
  <si>
    <t xml:space="preserve">  Zip Code</t>
  </si>
  <si>
    <t>Machinery Room ventilation modes of operation:</t>
  </si>
  <si>
    <t>Facility Name:</t>
  </si>
  <si>
    <t>Country</t>
  </si>
  <si>
    <t>Maximum detector setpoint allowed by code and/or standard =</t>
  </si>
  <si>
    <t>(NO detector and/or setpoint &gt; max)</t>
  </si>
  <si>
    <t>Date of Evaluation:</t>
  </si>
  <si>
    <t>Year of Installation or Modification:</t>
  </si>
  <si>
    <t>Refrigerant Evaluated:</t>
  </si>
  <si>
    <t>Code or Standard in effect in the Year listed:</t>
  </si>
  <si>
    <t>The Code or Standard selected for Ventilation Installed vs. Design Basis Comparison:</t>
  </si>
  <si>
    <t>Machinery Room Ventilation Codes and Standards Summary</t>
  </si>
  <si>
    <t>Machinery Room Design and Installation Summary</t>
  </si>
  <si>
    <t>Installed Refrigerant system charge (largest system) =</t>
  </si>
  <si>
    <t>For Room Name:</t>
  </si>
  <si>
    <t>Ventilation System Comparative Evaluation</t>
  </si>
  <si>
    <t>Machinery Room Electric Motors Installation</t>
  </si>
  <si>
    <t>Machinery Room Installation and Weather Data</t>
  </si>
  <si>
    <t>Facility Information and Design Notes</t>
  </si>
  <si>
    <r>
      <rPr>
        <sz val="12"/>
        <rFont val="Wingdings"/>
        <charset val="2"/>
      </rPr>
      <t>ß</t>
    </r>
    <r>
      <rPr>
        <sz val="12"/>
        <rFont val="Georgia"/>
        <family val="1"/>
      </rPr>
      <t xml:space="preserve"> </t>
    </r>
    <r>
      <rPr>
        <sz val="12"/>
        <rFont val="Times"/>
        <family val="1"/>
      </rPr>
      <t>Enter year of installation or last significant modification to  MR or refrigeration system</t>
    </r>
  </si>
  <si>
    <t>Design Basis and Evaluation Summary:</t>
  </si>
  <si>
    <t>Title:</t>
  </si>
  <si>
    <t>Company Name:</t>
  </si>
  <si>
    <r>
      <rPr>
        <sz val="12"/>
        <rFont val="Wingdings"/>
        <charset val="2"/>
      </rPr>
      <t>ß</t>
    </r>
    <r>
      <rPr>
        <sz val="12"/>
        <rFont val="Georgia"/>
        <family val="1"/>
      </rPr>
      <t xml:space="preserve"> </t>
    </r>
    <r>
      <rPr>
        <sz val="12"/>
        <rFont val="Times"/>
        <family val="1"/>
      </rPr>
      <t>Enter name of the engineer who prepared the ventilation design basis evaluation</t>
    </r>
  </si>
  <si>
    <r>
      <rPr>
        <sz val="12"/>
        <rFont val="Wingdings"/>
        <charset val="2"/>
      </rPr>
      <t>ß</t>
    </r>
    <r>
      <rPr>
        <sz val="12"/>
        <rFont val="Georgia"/>
        <family val="1"/>
      </rPr>
      <t xml:space="preserve"> </t>
    </r>
    <r>
      <rPr>
        <sz val="12"/>
        <rFont val="Times"/>
        <family val="1"/>
      </rPr>
      <t>Enter name of the company that prepared the ventilation design basis evaluation</t>
    </r>
  </si>
  <si>
    <r>
      <rPr>
        <sz val="12"/>
        <rFont val="Wingdings"/>
        <charset val="2"/>
      </rPr>
      <t>ß</t>
    </r>
    <r>
      <rPr>
        <sz val="12"/>
        <rFont val="Georgia"/>
        <family val="1"/>
      </rPr>
      <t xml:space="preserve"> </t>
    </r>
    <r>
      <rPr>
        <sz val="12"/>
        <rFont val="Times"/>
        <family val="1"/>
      </rPr>
      <t>Enter title of the engineer who prepared the ventilation design basis evaluation</t>
    </r>
  </si>
  <si>
    <t>In the data/analysis worksheets that follow, the following color scheme is used to differentiate user-input data cells from calculated output data cells.</t>
  </si>
  <si>
    <r>
      <rPr>
        <sz val="12"/>
        <rFont val="Wingdings"/>
        <charset val="2"/>
      </rPr>
      <t>ß</t>
    </r>
    <r>
      <rPr>
        <sz val="12"/>
        <rFont val="Georgia"/>
        <family val="1"/>
      </rPr>
      <t xml:space="preserve"> </t>
    </r>
    <r>
      <rPr>
        <sz val="12"/>
        <rFont val="Times"/>
        <family val="1"/>
      </rPr>
      <t>Enter facility name here</t>
    </r>
  </si>
  <si>
    <r>
      <rPr>
        <sz val="12"/>
        <rFont val="Wingdings"/>
        <charset val="2"/>
      </rPr>
      <t>ß</t>
    </r>
    <r>
      <rPr>
        <sz val="12"/>
        <rFont val="Georgia"/>
        <family val="1"/>
      </rPr>
      <t xml:space="preserve"> </t>
    </r>
    <r>
      <rPr>
        <sz val="12"/>
        <rFont val="Times"/>
        <family val="1"/>
      </rPr>
      <t>Enter facility address here</t>
    </r>
  </si>
  <si>
    <r>
      <rPr>
        <sz val="12"/>
        <rFont val="Wingdings"/>
        <charset val="2"/>
      </rPr>
      <t>ß</t>
    </r>
    <r>
      <rPr>
        <sz val="12"/>
        <rFont val="Georgia"/>
        <family val="1"/>
      </rPr>
      <t xml:space="preserve"> </t>
    </r>
    <r>
      <rPr>
        <sz val="12"/>
        <rFont val="Times"/>
        <family val="1"/>
      </rPr>
      <t>Use drop-down box to select refrigerant category to evaluate</t>
    </r>
  </si>
  <si>
    <r>
      <rPr>
        <sz val="12"/>
        <rFont val="Wingdings"/>
        <charset val="2"/>
      </rPr>
      <t>ß</t>
    </r>
    <r>
      <rPr>
        <sz val="12"/>
        <rFont val="Georgia"/>
        <family val="1"/>
      </rPr>
      <t xml:space="preserve"> </t>
    </r>
    <r>
      <rPr>
        <sz val="12"/>
        <rFont val="Times"/>
        <family val="1"/>
      </rPr>
      <t>Use drop-down box to select code or standard to establish as design basis for evaluation</t>
    </r>
  </si>
  <si>
    <t>MR Location and Occupancy Information:</t>
  </si>
  <si>
    <t>Design Occupancy =</t>
  </si>
  <si>
    <t>South Wall Color =</t>
  </si>
  <si>
    <t>South Wall Transmission Load =</t>
  </si>
  <si>
    <t>West Wall Color =</t>
  </si>
  <si>
    <t>West Wall Transmission Load =</t>
  </si>
  <si>
    <t>Note:  Cells with</t>
  </si>
  <si>
    <t>DISCLAIMER OF WARRANTIES AND LIMITATION OF LIABILITIES:  THERE WERE MULTIPLE CONTRIBUTORS TO THE DEVELOPMENT OF THIS TOOL.  EVERY EFFORT WAS MADE TO ENSURE THE CONTENTS CONTAINED AND THE RESULTS PROVIDED BY THIS SPREADSHEET ARE ACCURATE; HOWEVER, THE FOLLOWING APPLIES:
A.  THIS SPREADSHEET IS OFFERED WITHOUT ANY WARRANTY OR REPRESENTATION WHATSOEVER, EXPRESS, OR IMPLIED, 
  I.  WITH RESPECT TO THE USE OF ANY INFORMATION, APPARATUS, METHOD, PROCESS OR SIMILAR ITEM DISCLOSED IN THIS FILE, INCLUDING MERCHANTABILITY AND FITNESS FOR A PARTICULAR PURPOSE,
 II.  THAT SUCH USE DOES NOT INFRINGE ON OR INTERFERE WITH PRIVATELY OWNED RIGHTS, INCLUDING ANY PARTY'S INTELLECTUAL PROPERTY,
III. THAT THE ANALYSIS OR RESULTS ARE SUITABLE TO ANY PARTICULAR USER'S CIRCUMSTANCE;
B. THE CONTRIBUTORS TO THE DEVELOPMENT OF THIS SPREADSHEET ASSUME NO RESPONSIBILITY FOR ANY DAMAGES OR OTHER LIABILITY WHATSOEVER (INCLUDING ANY CONSEQUENTIAL DAMAGES, EVEN IF THE DEVELOPERS OR THEIR IRC REPRESENTATIVES HAS BEEN ADVISED OF THE POSSIBILITY OF SUCH DAMAGES) RESULTING FROM YOUR SELECTION OR USE OF THIS TOOL OR ANY INFORMATION, RESULT, METHOD, PROCESS, APPARATUS, OR SIMILAR ITEM DISCLOSED IN THIS FILE.
C.  THE CONTENTS AND DETAILS OF THIS VENTILATION SPREADSHEET MAY CHANGE FROM TIME TO TIME AND WITHOUT NOTICE.  THIS VERSION OF THE SPREADSHEET MAY NOT BE THE LATEST.  THE USER OF THIS TOOL TAKES FULL RESPONSIBILITY FOR THE RESULTS PRODUCED, INTERPRETATION OF RESULTS PRODUCED AND FOR THE APPLICATION OF RESULTS PRODUCED BY THIS TOOL.
D.  THE INFORMATION PRESENTED IN THIS TOOL ARE NOT INTENDED TO SERVE AS FORMAL OR INFORMAL INTREPRETATIONS TO ANY RELATED CODE OR STANDARDS.  IF INTERPERPRATION OF SPECIFIC REQUIREMENTS APPEARING IN ANY CODE OR STANDARD IS NECESSARY, THE STANDARD OR CODE DEVELOPER SHOULD BE SOUGHT DIRECTLY FOR THE SAME.</t>
  </si>
  <si>
    <t>DISCLAIMER:</t>
  </si>
  <si>
    <t>UMC &amp; CMC (1994-Present)</t>
  </si>
  <si>
    <t>UMC (1988-1993), Adopted by California</t>
  </si>
  <si>
    <r>
      <t xml:space="preserve">Operating </t>
    </r>
    <r>
      <rPr>
        <b/>
        <sz val="12"/>
        <rFont val="Symbol"/>
        <family val="1"/>
        <charset val="2"/>
      </rPr>
      <t xml:space="preserve"> h</t>
    </r>
    <r>
      <rPr>
        <b/>
        <sz val="12"/>
        <rFont val="Georgia"/>
        <family val="1"/>
      </rPr>
      <t xml:space="preserve"> (% Eff)</t>
    </r>
  </si>
  <si>
    <r>
      <t xml:space="preserve">Standby </t>
    </r>
    <r>
      <rPr>
        <b/>
        <sz val="12"/>
        <rFont val="Symbol"/>
        <family val="1"/>
        <charset val="2"/>
      </rPr>
      <t>h</t>
    </r>
    <r>
      <rPr>
        <b/>
        <sz val="9"/>
        <rFont val="Georgia"/>
        <family val="1"/>
      </rPr>
      <t xml:space="preserve"> (</t>
    </r>
    <r>
      <rPr>
        <b/>
        <sz val="12"/>
        <rFont val="Georgia"/>
        <family val="1"/>
      </rPr>
      <t>% Eff)</t>
    </r>
  </si>
  <si>
    <t>We would like to acknowledge and thank the International Institute of Ammonia Refrigeration (IIAR) for granting permission to include the following excerpts from its Standard 2.</t>
  </si>
  <si>
    <t>Total Exhaust Fan Operation</t>
  </si>
  <si>
    <t>Exhaust Fan Information</t>
  </si>
  <si>
    <t>(When machinery room is in a basement)</t>
  </si>
  <si>
    <t>13.3.3</t>
  </si>
  <si>
    <t>Provision shall be made for inlet air to replace that being exhausted.  Inlet air makeup shall be designed to provide a negative pressure in the machinery room with a maximum negative pressure of 0.25 in. water column.</t>
  </si>
  <si>
    <t>Exhaust Fans:</t>
  </si>
  <si>
    <t>Exhaust Fan Name</t>
  </si>
  <si>
    <t>Fixed Speed</t>
  </si>
  <si>
    <t>Variable Speed</t>
  </si>
  <si>
    <t>Supply Air:</t>
  </si>
  <si>
    <t>Ventilation Summary:</t>
  </si>
  <si>
    <t>Machinery Room Ventilation System Installation</t>
  </si>
  <si>
    <t>List the exhaust fan CFM available for each mode of operation</t>
  </si>
  <si>
    <t>Total Supply Air Operation</t>
  </si>
  <si>
    <t>Installed Continuous Supply Air:</t>
  </si>
  <si>
    <t>Installed Emergency Exhaust Air:</t>
  </si>
  <si>
    <t>Installed Continuous Exhaust Air:</t>
  </si>
  <si>
    <t>Installed Emergency Supply Air:</t>
  </si>
  <si>
    <t>Supply Fan Name</t>
  </si>
  <si>
    <t>List the supply fan CFM available for each mode of operation</t>
  </si>
  <si>
    <t>Supply Fan Information</t>
  </si>
  <si>
    <r>
      <rPr>
        <sz val="12"/>
        <rFont val="Wingdings"/>
        <charset val="2"/>
      </rPr>
      <t>ß</t>
    </r>
    <r>
      <rPr>
        <sz val="12"/>
        <rFont val="Georgia"/>
        <family val="1"/>
      </rPr>
      <t xml:space="preserve"> </t>
    </r>
    <r>
      <rPr>
        <sz val="12"/>
        <rFont val="Times"/>
        <family val="1"/>
      </rPr>
      <t>Enter a narrative description of the ventilation system design basis here.</t>
    </r>
  </si>
  <si>
    <t>IIAR 2-2008 Addendum A (2010-2013)</t>
  </si>
  <si>
    <t xml:space="preserve">6.13.2.1 </t>
  </si>
  <si>
    <t>Detection of ammonia concentrations less than 25 ppm requires no alarm.</t>
  </si>
  <si>
    <t xml:space="preserve">6.13.2.2 </t>
  </si>
  <si>
    <t>*Detection of ammonia concentrations equal to or exceeding 25 ppm shall activate visual indicators and audible alarms as specified in Section 6.13.1. The visual indicator and audible alarm shall be permitted to automatically reset if the ammonia concentration drops below 25 ppm.</t>
  </si>
  <si>
    <t xml:space="preserve">6.13.2.3 </t>
  </si>
  <si>
    <t>*Detection of ammonia concentrations equal to or exceeding 150 ppm (1/2 IDLH) shall activate visual indicators and an audible alarm and shall activate emergency ventilation, where required, in accordance with Section 6.14.7. Once activated, emergency ventilation shall continue to operate until manually reset by a switch located in the machinery room.</t>
  </si>
  <si>
    <t xml:space="preserve">6.13.2.4 </t>
  </si>
  <si>
    <t xml:space="preserve">6.14.3.1 </t>
  </si>
  <si>
    <t>Mechanical exhaust ventilation systems shall be automatically activated by ammonia leak detection in accordance with Section 6.13 or temperature sensors and shall be manually operable.</t>
  </si>
  <si>
    <t xml:space="preserve">6.14.3.3 </t>
  </si>
  <si>
    <t>Exhaust air ducts from the machinery room shall serve only the machinery room.</t>
  </si>
  <si>
    <t xml:space="preserve">6.14.3.4 </t>
  </si>
  <si>
    <t>*Machinery room exhaust shall vent to the outdoors no fewer than 20 ft (6 m) from a property line or openings into buildings.</t>
  </si>
  <si>
    <t xml:space="preserve">6.14.3.5 </t>
  </si>
  <si>
    <t>Machinery room exhaust shall discharge vertically upward with a minimum discharge velocity of 2,500 ft/min (762 m/min) at the required emergency ventilation flow rate.</t>
  </si>
  <si>
    <t xml:space="preserve">6.14.3.6 </t>
  </si>
  <si>
    <t xml:space="preserve">6.14.5.1 </t>
  </si>
  <si>
    <t>Outdoor make-up air shall be provided to replace air being exhausted and shall maintain negative pressure in the machinery room, not to exceed 0.25 in. (6.4 mm) water column relative to the adjacent areas with a machinery room door, including the outdoors.</t>
  </si>
  <si>
    <t xml:space="preserve">6.14.5.2 </t>
  </si>
  <si>
    <t>Make-up air supply locations in the machinery room shall be positioned to prevent short-circuiting of the make-up air directly to the exhaust.</t>
  </si>
  <si>
    <t xml:space="preserve">6.14.5.3 </t>
  </si>
  <si>
    <t>Make-up air openings shall be covered with a corrosion-resistant screen of not less than ¼ in. mesh or equivalent protection.</t>
  </si>
  <si>
    <t xml:space="preserve">6.14.5.4 </t>
  </si>
  <si>
    <t>Intakes for make-up air shall be positioned to draw uncontaminated outdoor air.</t>
  </si>
  <si>
    <t xml:space="preserve">6.14.5.5 </t>
  </si>
  <si>
    <t>Intakes for make-up air to the machinery room shall serve only the machinery room.</t>
  </si>
  <si>
    <t xml:space="preserve">6.14.5.6 </t>
  </si>
  <si>
    <t>Motorized louvers or dampers, where utilized, shall fail to the open position upon loss of power.</t>
  </si>
  <si>
    <t xml:space="preserve">6.14.5.7 </t>
  </si>
  <si>
    <t>Where direct openings or openings with ducts are not provided to supply make-up air, make-up air shall be provided by fans or fans with ducts.</t>
  </si>
  <si>
    <t xml:space="preserve">6.14.6.1 </t>
  </si>
  <si>
    <t xml:space="preserve">6.14.6.2 </t>
  </si>
  <si>
    <t>Partial operation of a multiple-fan system or multi-speed fans shall be permitted to deliver the temperature control ventilation design capacity.</t>
  </si>
  <si>
    <t xml:space="preserve">6.14.6.3 </t>
  </si>
  <si>
    <t>6.14.7 Emergency Ventilation</t>
  </si>
  <si>
    <t xml:space="preserve">6.14.7.1 </t>
  </si>
  <si>
    <t xml:space="preserve">6.14.7.3 </t>
  </si>
  <si>
    <t>Emergency ventilation shall be powered independently of the equipment within the machinery room and shall continue to operate regardless of whether emergency shutdown controls for the machinery room have been activated.</t>
  </si>
  <si>
    <t xml:space="preserve">6.14.7.4 </t>
  </si>
  <si>
    <t>A monitored location shall be notified upon loss of power to or failure of the emergency mechanical ventilation system.</t>
  </si>
  <si>
    <t xml:space="preserve">*Detection of ammonia concentrations that exceed a detector’s upper detection limit or 40,000 ppm (25% LFL), whichever is lower, shall activate visual indicators and an audible alarm and shall activate emergency ventilation, where required, in accordance with Section 6.14.7. Once activated, emergency ventilation shall continue to operate until manually reset by a switch located in the machinery room. In addition, the following equipment in the machinery room shall be automatically de-energized:
1. Refrigerant compressors.
2. Refrigerant pumps.
3. Normally closed automatic refrigerant valves that are not part of an emergency control system.
</t>
  </si>
  <si>
    <t>In occupied conditions, outdoor air shall be provided at a rate of not less than 0.5 cfm/ft2 (0.0025 m3/s • m2) of machinery room area or 20 cfm (0.009 m3/s) per occupant, whichever is greater.</t>
  </si>
  <si>
    <t>Machinery room exhaust fans and air conditioning equipment that is not intended for exhausting ammonia vapor shall be de-energized, and fan dampers, where provided, shall close upon detection of ammonia in accordance with Section 6.13.2.2.</t>
  </si>
  <si>
    <t>Machinery rooms shall be vented to the outdoors by means of a mechanical exhaust ventilation system.</t>
  </si>
  <si>
    <t>Multiple fans or multispeed fans shall be permitted to provide both temperature control exhaust ventilation in accordance with Section 6.14.6 and emergency exhaust ventilation in accordance with Section 6.14.7. Fans used for both temperature control and emergency ventilation shall be controlled in a manner that provides equal to or greater than the emergency ventilation rate when emergency ventilation is activated.</t>
  </si>
  <si>
    <r>
      <t xml:space="preserve">*Temperature control mechanical ventilation design capacity shall be the volume required to limit the room dry bulb temperature to 104°F (40°C), taking into account the ambient heating effect of machinery in the room and with the make-up air entering the room at a 1% design dry bulb temperature. The emergency ventilation system shall be permitted to be used to supplement temperature control ventilation, and vice versa.
</t>
    </r>
    <r>
      <rPr>
        <b/>
        <sz val="12"/>
        <rFont val="Georgia"/>
        <family val="1"/>
      </rPr>
      <t>EXCEPTION:</t>
    </r>
    <r>
      <rPr>
        <sz val="12"/>
        <rFont val="Georgia"/>
        <family val="1"/>
      </rPr>
      <t xml:space="preserve"> A reduced temperature control ventilation rate shall be permitted where a means of cooling is provided or room electrical equipment and wiring is designed to accommodate temperatures exceeding a dry bulb temperature of 104°F (40°C), in accordance with UL listings and the Electrical Code.</t>
    </r>
  </si>
  <si>
    <t xml:space="preserve">6.14.7.2 </t>
  </si>
  <si>
    <r>
      <t xml:space="preserve">*Emergency mechanical ventilation systems shall provide not less than 30 air changes per hour based on the gross machinery room volume. The emergency ventilation system shall be permitted to include temperature control ventilation fans that meet the requirements of Section 6.14.3.7 and Section 6.14.6.3, Item 2.
</t>
    </r>
    <r>
      <rPr>
        <b/>
        <sz val="12"/>
        <rFont val="Georgia"/>
        <family val="1"/>
      </rPr>
      <t>EXCEPTION:</t>
    </r>
    <r>
      <rPr>
        <sz val="12"/>
        <rFont val="Georgia"/>
        <family val="1"/>
      </rPr>
      <t xml:space="preserve"> Where approved, emergency mechanical ventilation shall not be required for a limited-charge refrigeration system that will not yield an ammonia concentration exceeding 40,000 ppm in the machinery room following a release of the entire charge from the largest independent refrigerant circuit, based on the volume calculation determined in accordance with Section 5.3. The designer shall provide a copy of the calculations to be retained at the site. 
</t>
    </r>
  </si>
  <si>
    <t xml:space="preserve">Ammonia leak detection and alarms located in “Machinery Rooms” shall comply with Section 6.13 and Sections 17.2–17.6 of this chapter. Ammonia leak detection and alarms in “Areas Other Than Machinery Rooms” shall comply with Section 7.2.3, Section 7.3.1.2.3, and this chapter. Ammonia leak detection and alarms for “Packaged Systems” shall comply with Section 14.4 and this chapter. </t>
  </si>
  <si>
    <t>6.13 Ammonia Detection and Alarm</t>
  </si>
  <si>
    <t xml:space="preserve">The power supply for the ammonia detectors and alarms shall be a dedicated branch circuit. In the event of a loss of power on other circuits or an emergency shutdown of refrigeration equipment, the ammonia detection and alarm system shall remain on. In the event of a loss of power to the ammonia detection and alarm system, a power failure trouble signal shall be sent to a monitored location. </t>
  </si>
  <si>
    <t>A schedule for testing ammonia detectors and alarms shall be established based on manufacturers’ recommendations, unless modified based on documented experience.</t>
  </si>
  <si>
    <t>Where manufacturers’ recommendations are not provided, ammonia detectors and alarms shall be tested at least annually.</t>
  </si>
  <si>
    <t xml:space="preserve">A leak detection sensor, or the inlet of a sampling tube that draws air to a leak detection sensor, shall be mounted in a position where ammonia from a leak is expected to accumulate. In rooms equipped with continuous exhaust ventilation, the location of leak detection sensors and sampling tubes shall take into account the air movement toward the inlet of the ventilation system. Leak detection sensors and sampling tube inlets shall be positioned where they can be accessed for maintenance and testing. </t>
  </si>
  <si>
    <t xml:space="preserve">The audible alarms providing notification shall provide a sound pressure level of 15 decibels (dBA) above the average ambient sound level and 5 dBA above the maximum sound level of the area in which it is installed. </t>
  </si>
  <si>
    <t xml:space="preserve">Ammonia leak detection alarms shall be identified by signage adjacent to visual and audible alarm devices. </t>
  </si>
  <si>
    <t xml:space="preserve">Level 1 ammonia detection and alarm shall have the following features:
1. At least one ammonia detector shall be provided in the room or area.
2. The detector shall activate an alarm that reports to a monitored location so that corrective action can be taken at an indicated concentration of 25 ppm or higher.
</t>
  </si>
  <si>
    <t xml:space="preserve">Level 2 ammonia detection and alarm shall have the following features:
1. At least one ammonia detector shall be provided in the room or area.
2. The detector shall activate an alarm that reports to a monitored location so that corrective action can be taken at an indicated concentration of 25 ppm or higher.
3. Audible and visual alarms shall be provided inside the room to warn that, when the alarm has activated, access to the room is restricted to authorized personnel and emergency responders.
</t>
  </si>
  <si>
    <t xml:space="preserve">Level 3 ammonia detection and alarm shall have the following features:
1. At least one ammonia detector shall be provided in the room or area.
2. The detector shall activate an alarm that reports to a monitored location so that corrective action can be taken at an indicated concentration of 25 ppm or higher.
3. Audible and visual alarms shall be provided inside the room to warn that, when the alarm has activated, access to the room is restricted to authorized personnel and emergency responders. For machinery rooms, additional audible and visual alarms shall be located outside of each entrance to the machinery room.
4. Upon activation of the alarm, control valves feeding liquid and hot gas to equipment in the affected area shall be closed. Refrigerant pumps, nonemergency fans, or other motors that are part of the ammonia refrigeration equipment in the room shall be de-energized.
5. Upon activation of the alarm, emergency exhaust systems, where required, shall be activated.
</t>
  </si>
  <si>
    <t>This spreadsheet is intended to summarize ventilation rate requirements for industrial refrigeration machinery rooms using ammonia and/or non-ammonia refrigerants.  It allows users to input information for a given machinery room being evaluated and it compares actual installed equipment with codes and standards requirements based on the user's selected codes or standards that are or were in force for  the location at the time of installation.  The non-emergency ventilation rate calculations for temperature control assume all equipment within the space, as-noted, is operating and producing heat.  As such, the ventilation rate is based on a peak load of operable equipment within the space.  The tool allows "standby" equipment to be documented; however, equipment listed only in the "standby" category are not included in the peak heat load for the non-emergency ventilation rate calculations.</t>
  </si>
  <si>
    <t>Machinery room exhaust fans, regardless of function, shall be equipped with nonsparking blades.</t>
  </si>
  <si>
    <t>*Emergency exhaust fan motors located in the air stream or inside the machinery room shall be of the totally enclosed type. Fan motors meeting this requirement are not required to be listed for use in hazardous (classified) locations.</t>
  </si>
  <si>
    <t>6.14.3.7</t>
  </si>
  <si>
    <t>Setpoint activating Emergency Ventilation &amp; supervised alarm =</t>
  </si>
  <si>
    <r>
      <t xml:space="preserve">The idea and the majority of the work for developing a ventilation analysis tool to determine if ventilation systems met the codes and standards at the time the ventilation system was built was provided by Ron Worley. More than 2000 hours was put into research to find the applicable codes and standards and the development of the tool. Doug Reindl collaborated and provided expertise on this project and also led the peer review with eight registered professional engineers.
Ventilation is an important safety system for machinery rooms that house industrial refrigeration systems.  Machinery room ventilation systems provide a number of functions that can be categorized based on the operating modes identified below.  Key aspects of the ventilation design requirements found in one commonly used design standard for industrial refrigeration systems, IIAR 2, are summarized later in this document.
This ventilation analysis tool includes anhydrous ammonia as one of the refrigerant choices.  Some facilities using anhydrous ammonia may be subject to regulatory requirements such as OSHA's Process Safety Management (PSM) standard [29 CFR 1910.119] as well as EPA's Risk Management Program [40 CFR Part 68].  For those covered processes, employers/operators are required to document the design and design basis for their machinery room ventilation systems [see 29 CFR 1910.119(d)(3)(i)(E) and 40 CFR 68.65(d)(1)(v)].  The intent of this tool is to provide sufficient information to serve as the basis for documenting the ventilation systems for machinery rooms housing such covered processes.
Included in the latter sections of this spreadsheet is a summary of the key ventilation requirements given in IIAR 2 (provided with permission from IIAR).  The specific requirements for machinery room ventilation in other codes and standards can be obtained by contacting the relevant code/standard developer.  For the IMC, contact the International Code Council (www.iccsafe.org).  For , Standard 15, contact ASHRAE (www.ashrae.org).  For the UMC and CMC, contact IAPMO (www.iapmo.org).  For Canadian  Standards Association (CSA) B52, contact CSA (www.csa.ca). 
Collectively, these documents establish what OSHA refers to as industry Recognized as Generally Accepted Good Engineering Practices (RAGAGEP).  It is important to keep in mind that codes and standards are not static but frequently change.  In many cases, changes to codes and standards do not retroactively apply the updated or new requirements to existing systems.  Although an existing system may not be subject to these revised or new requirements, it is important for owners and design professionals to consider whether implementing the revised requirements to an existing system will materially enhance safety.  In that case, a business decision may prompt the upgrade.  Finally, codes and standards will dictate that revised requirements must be implemented when substantive changes are made to a machinery room or system. 
The summaries included in this spreadsheet are </t>
    </r>
    <r>
      <rPr>
        <b/>
        <sz val="12"/>
        <rFont val="Georgia"/>
        <family val="1"/>
      </rPr>
      <t>NOT</t>
    </r>
    <r>
      <rPr>
        <sz val="12"/>
        <rFont val="Georgia"/>
        <family val="1"/>
      </rPr>
      <t xml:space="preserve"> necessarily all inclusive with the controls and other design requirements related to machinery room ventilation systems (e.g. discharge locations, etc.).  This spreadsheet is focused on the calculations related to both non-emergency and emergency ventilation requirements for machinery rooms using ammonia and other refrigerants.
</t>
    </r>
    <r>
      <rPr>
        <b/>
        <sz val="12"/>
        <color rgb="FFFF0000"/>
        <rFont val="Georgia"/>
        <family val="1"/>
      </rPr>
      <t>Users of this tool must carefully review the information provided in the "DISCLAIMER" tab of this tool prior to its use.</t>
    </r>
  </si>
  <si>
    <t>IIAR 2-2021 (2021-Present)</t>
  </si>
  <si>
    <t>IIAR 2-2014 (2014-2021)</t>
  </si>
  <si>
    <t>Machinery Room Heat Inputs</t>
  </si>
  <si>
    <t>Heat Load (Btu/hr)</t>
  </si>
  <si>
    <t>Notes</t>
  </si>
  <si>
    <t>Machinery Room Heat Inputs =</t>
  </si>
  <si>
    <t>We would like to acknowledge and thank the International Institute of Ammonia Refrigeration (IIAR) for granting permission to include the following excerpts from its Standard 2-2021.</t>
  </si>
  <si>
    <t>6.13.2.1</t>
  </si>
  <si>
    <t>6.13.2.2</t>
  </si>
  <si>
    <t>6.13.2.3</t>
  </si>
  <si>
    <t>6.13.2.4</t>
  </si>
  <si>
    <t>6.14.3.1</t>
  </si>
  <si>
    <t>*Mechanical exhaust ventilation systems shall be designed to produce not less than the greater of (1) temperature control ventilation rate required by Section 6.14.6 or (2) the emergency exhaust ventilation rate required by Section 6.14.7.</t>
  </si>
  <si>
    <t>6.14.3.3</t>
  </si>
  <si>
    <t>6.14.3.2</t>
  </si>
  <si>
    <t>6.14.3.4</t>
  </si>
  <si>
    <t>6.14.3.5</t>
  </si>
  <si>
    <t>6.14.3.6</t>
  </si>
  <si>
    <t>6.14.5.1</t>
  </si>
  <si>
    <t>6.14.5.2</t>
  </si>
  <si>
    <t>6.14.5.3</t>
  </si>
  <si>
    <t>6.14.5.4</t>
  </si>
  <si>
    <t>6.14.5.5</t>
  </si>
  <si>
    <t>*Motorized louvers or dampers that are used for emergency ventilation systems shall fail to the open position upon loss of power.</t>
  </si>
  <si>
    <t>6.14.5.6</t>
  </si>
  <si>
    <t>6.14.6.1</t>
  </si>
  <si>
    <t>6.14.6.2</t>
  </si>
  <si>
    <t>Partial operation of a multiple-fan system or multispeed fans shall be permitted to deliver the temperature control ventilation design capacity.</t>
  </si>
  <si>
    <t>6.14.6.3</t>
  </si>
  <si>
    <t>6.14.7.1</t>
  </si>
  <si>
    <t>6.14.7.2</t>
  </si>
  <si>
    <t>Operation of emergency ventilation that is not operated continuously shall be initiated by the ammonia detection system in accordance with Section 6.13.</t>
  </si>
  <si>
    <t>6.14.7.3</t>
  </si>
  <si>
    <t>Emergency ventilation that is not continuously operated shall also be operable manually by emergency control switches in accordance with Section 6.12.2</t>
  </si>
  <si>
    <t>6.14.7.4</t>
  </si>
  <si>
    <t>6.14.7.5</t>
  </si>
  <si>
    <t>A monitored location shall be notified upon loss of power to the emergency mechanical ventilation system.</t>
  </si>
  <si>
    <t>6.14.7.6</t>
  </si>
  <si>
    <t>Type
(use drop down box)</t>
  </si>
  <si>
    <t xml:space="preserve"> - Emergency
 - Non-emergency Intermittent, or Normal (also known as Temperature Control)
 - Non-emergency Occupied, or Minimum Occupied</t>
  </si>
  <si>
    <t>Heat Generating Item</t>
  </si>
  <si>
    <t>(0.5 CFM/ft2 when occupied)</t>
  </si>
  <si>
    <t>IIAR 9-2020 (2020-Present)</t>
  </si>
  <si>
    <t>7.3.13.3     Inlet Air</t>
  </si>
  <si>
    <t>1)    Make-up air shall be provided to replace air being exhausted.
2)    Make-up air supply locations in the machinery room shall prevent shortcircuiting of the make-up air directly to the exhaust.
3)    Intakes for make-up air shall draw uncontaminated outdoor air.
4)    Intakes for make-up air to the machinery room shall serve only the machinery room.
5)    Motorized louvers or dampers, where utilized, shall fail to the open position upon loss of power.
6)    Where direct openings or openings with ducts are not provided to supply makeup air, make-up air shall
        be provided by fans or fans with ducts.</t>
  </si>
  <si>
    <t>We would like to acknowledge and thank the International Institute of Ammonia Refrigeration (IIAR) for granting permission to include the following excerpts from its Standard 9.</t>
  </si>
  <si>
    <t>TOTAL HEAT INPUTS</t>
  </si>
  <si>
    <r>
      <rPr>
        <b/>
        <sz val="10"/>
        <rFont val="Georgia"/>
        <family val="1"/>
      </rPr>
      <t>Note</t>
    </r>
    <r>
      <rPr>
        <sz val="10"/>
        <rFont val="Georgia"/>
        <family val="1"/>
      </rPr>
      <t xml:space="preserve"> - IIAR 2 requires the 1% design weather condition be used.  The 1% condition is the dry bulb temperature exceeded 1% of the year (88 hrs).  Design weather data  is available in the ASHRAE Handbook of Fundamentals.  The Handbook also includes 0.4% and 2% design conditions.</t>
    </r>
  </si>
  <si>
    <t>Machinery Room Heat Inputs=</t>
  </si>
  <si>
    <t>Machinery Room Motors=</t>
  </si>
  <si>
    <t>Machinery rooms shall be vented to the outdoors by means of a mechanical exhaust ventilation system at a rate that complies with the codes and standards adopted at the time of installation or at the time that there was an addition or modification that would affect the emergency ventilation rate.
1)    Mechanical exhaust ventilation system shall be automatically activated by ammonia leak detection in accordance
        with Section 7.3.12.2 and shall be manually operable.
2)    Machinery room exhaust fans, regardless of function, shall be equipped with non-sparking blades.
3)    Emergency exhaust fan motors located in the air stream or inside the machinery room shall be of the totally enclosed type.
4)    A monitored location shall be notified upon loss of power to, or failure of, the emergency mechanical ventilation system.</t>
  </si>
  <si>
    <t>7.3.13.2    Exhaust Ventilation</t>
  </si>
  <si>
    <t>In occupied conditions, outdoor air shall be provided at a rate that complies with the codes and standards adopted at the time of installation or at the time that there was an addition or modification that would affect the occupancy ventilation rate.</t>
  </si>
  <si>
    <t xml:space="preserve">7.3.13.1    *Ventilation for Occupants. </t>
  </si>
  <si>
    <t>7.3.11     *Emergency Control Switches</t>
  </si>
  <si>
    <t>A clearly identified control switch for emergency ventilation with a tamper-resistant cover shall be located outside the machinery room and adjacent to the designated principal machinery room door unless the continuous ventilation operates at a rate at or above that required for emergency ventilation. The switch shall provide “ON/AUTO” override capability for emergency ventilation. The function of the switch shall be clearly marked by signage near the controls.</t>
  </si>
  <si>
    <t>7.3.13     Ventilation</t>
  </si>
  <si>
    <t>7.3.12     *Ammonia Detection and Alarms</t>
  </si>
  <si>
    <t>Machinery rooms shall be provided with ammonia detection and alarms with the following features:
1) At least one ammonia detector shall be provided in the room or area.
2) The detector shall activate an alarm that reports to a monitored location so that corrective action can be taken.
3) Audible and visual alarms shall be provided inside the room. Additional audible and visual alarms shall be located outside of each entrance to the machinery room.</t>
  </si>
  <si>
    <t>At a minimum, the machinery room alarm response shall be at an appropriate arrangement for the following to occur:
1) Activates an alarm to a monitored location so an immediate response can be set in place at a detected concentration of no higher than 50 ppm.
2) *Activate emergency ventilation at a detected concentration of no higher than 1000 ppm.
3) Automatically de-energize determined equipment at a detected concentration no higher than 40,000 ppm (25% LFL). At a minimum, the determined equipment shall include the following: the refrigerant compressors; refrigerant pumps; and normally closed automatic refrigerant valves that are not part of an emergency control system.</t>
  </si>
  <si>
    <t>6.5    Open Flames and Hot Surfaces</t>
  </si>
  <si>
    <t>7.3.12.3     Power for Detectors and Alarms.</t>
  </si>
  <si>
    <t>The power supply for the ammonia detectors and alarms shall be a dedicated branch circuit. In the event of a loss of power on other circuits or an emergency shutdown of refrigeration equipment, the ammonia detection and alarm system shall remain on. In the event of a loss of power to the ammonia detection and alarm system, a power failure trouble signal shall be sent to a monitored location.</t>
  </si>
  <si>
    <t>7.3.12.4     Detector Placement.</t>
  </si>
  <si>
    <t>7.3.12.2     Alarm Response.</t>
  </si>
  <si>
    <t>7.3.12.1     General.</t>
  </si>
  <si>
    <t>7.3.11.2     Emergency Ventilation Control Switch.</t>
  </si>
  <si>
    <t>A leak detection sensor, or the inlet of a sampling tube that draws air to a leak detection sensor, shall be mounted in a position where ammonia from a leak is expected to accumulate. In rooms equipped with continuous exhaust ventilation, the leak detection sensors and sampling tubes shall take into account the air movement toward the inlet of the ventilation system. Leak detection sensors and sampling tube inlets shall be positioned where they can be accessed for maintenance and testing.</t>
  </si>
  <si>
    <t>7.3.12.5     Alarms.</t>
  </si>
  <si>
    <t>The audible alarms providing notification shall provide a sound pressure level of 15 decibels (dBA) above the average ambient sound level and 5 dBA above the maximum sound level of the area in which it is installed.</t>
  </si>
  <si>
    <t>Ammonia leak detection alarms shall be identified by signage adjacent to visual and audible alarm devices.</t>
  </si>
  <si>
    <t>7.3.12.6     Signage.</t>
  </si>
  <si>
    <t>7.4     General Equipment Safety Requirements</t>
  </si>
  <si>
    <t>7.4.2     Atmospheric Discharge from Pressure Relief Devices.</t>
  </si>
  <si>
    <r>
      <t xml:space="preserve">If the pressure relief devices discharge vapor directly to the atmosphere outdoors, they shall comply with the following:
7.4.2.1   The termination of pressure relief device discharge piping relieving to the atmosphere shall not be less than 15 ft (4.6 m) above grade and not less than 20 ft (6.1 m) from windows, </t>
    </r>
    <r>
      <rPr>
        <b/>
        <sz val="12"/>
        <rFont val="Georgia"/>
        <family val="1"/>
      </rPr>
      <t>ventilation intakes</t>
    </r>
    <r>
      <rPr>
        <sz val="12"/>
        <rFont val="Georgia"/>
        <family val="1"/>
      </rPr>
      <t>, or exits.</t>
    </r>
  </si>
  <si>
    <t>7.3     General Machinery Room Requirements</t>
  </si>
  <si>
    <t>7.3.5     Open Flames and Hot Surfaces..</t>
  </si>
  <si>
    <r>
      <t xml:space="preserve">Fuel-burning appliances and equipment and surfaces with temperatures exceeding 800°F (427°C) shall not be installed in a machinery room.
</t>
    </r>
    <r>
      <rPr>
        <b/>
        <sz val="12"/>
        <rFont val="Georgia"/>
        <family val="1"/>
      </rPr>
      <t>EXCEPTIONS:</t>
    </r>
    <r>
      <rPr>
        <sz val="12"/>
        <rFont val="Georgia"/>
        <family val="1"/>
      </rPr>
      <t xml:space="preserve">
1. Fuel-burning appliances and equipment shall be permitted in a machinery room where combustion air to the fuel-burning appliance is ducted from outside of the machinery room and sealed to prevent ammonia leakage from reaching the combustion chamber.  
2. Fuel-burning appliances and equipment shall be permitted in a machinery room where an </t>
    </r>
    <r>
      <rPr>
        <b/>
        <sz val="12"/>
        <rFont val="Georgia"/>
        <family val="1"/>
      </rPr>
      <t>ammonia detector</t>
    </r>
    <r>
      <rPr>
        <sz val="12"/>
        <rFont val="Georgia"/>
        <family val="1"/>
      </rPr>
      <t xml:space="preserve"> is in accordance with Section 7.3.12 and automatically shuts off the combustion process upon </t>
    </r>
    <r>
      <rPr>
        <b/>
        <sz val="12"/>
        <rFont val="Georgia"/>
        <family val="1"/>
      </rPr>
      <t>detection of ammonia</t>
    </r>
    <r>
      <rPr>
        <sz val="12"/>
        <rFont val="Georgia"/>
        <family val="1"/>
      </rPr>
      <t>.
3. The use of matches, lighters, sulfur sticks, welding equipment, and similar portable devices shall be permitted except when charging is being performed and when oil or ammonia is being removed from the system.
4. Internal combustion engines powering compressors shall be permitted in a machinery room.</t>
    </r>
  </si>
  <si>
    <t>Chapter 6.  Machinery Rooms</t>
  </si>
  <si>
    <t xml:space="preserve">6.13.1     General. </t>
  </si>
  <si>
    <t>6.8    Electrical Safety</t>
  </si>
  <si>
    <t xml:space="preserve">6.8.1    Hazardous (Classified) Locations. </t>
  </si>
  <si>
    <r>
      <t xml:space="preserve">Machinery rooms are permitted to be designated as Unclassified Locations, as described in the electrical code, where the machinery room is provided with </t>
    </r>
    <r>
      <rPr>
        <b/>
        <sz val="12"/>
        <rFont val="Georgia"/>
        <family val="1"/>
      </rPr>
      <t>emergency ventilation</t>
    </r>
    <r>
      <rPr>
        <sz val="12"/>
        <rFont val="Georgia"/>
        <family val="1"/>
      </rPr>
      <t xml:space="preserve"> in accordance with Section 6.14.7 and </t>
    </r>
    <r>
      <rPr>
        <b/>
        <sz val="12"/>
        <rFont val="Georgia"/>
        <family val="1"/>
      </rPr>
      <t>ammonia detection</t>
    </r>
    <r>
      <rPr>
        <sz val="12"/>
        <rFont val="Georgia"/>
        <family val="1"/>
      </rPr>
      <t xml:space="preserve"> in accordance with Section 6.13.
A machinery room not provided with </t>
    </r>
    <r>
      <rPr>
        <b/>
        <sz val="12"/>
        <rFont val="Georgia"/>
        <family val="1"/>
      </rPr>
      <t>emergency ventilation</t>
    </r>
    <r>
      <rPr>
        <sz val="12"/>
        <rFont val="Georgia"/>
        <family val="1"/>
      </rPr>
      <t xml:space="preserve"> that is either operated continuously or activated by </t>
    </r>
    <r>
      <rPr>
        <b/>
        <sz val="12"/>
        <rFont val="Georgia"/>
        <family val="1"/>
      </rPr>
      <t>ammonia detector</t>
    </r>
    <r>
      <rPr>
        <sz val="12"/>
        <rFont val="Georgia"/>
        <family val="1"/>
      </rPr>
      <t xml:space="preserve"> shall be designated as not less than a Class I, Division 2, Group D Hazardous (Classified) Location, and electrical equipment installed in the machinery room shall be designed to meet this requirement.
</t>
    </r>
    <r>
      <rPr>
        <b/>
        <sz val="12"/>
        <rFont val="Georgia"/>
        <family val="1"/>
      </rPr>
      <t>EXCEPTION:</t>
    </r>
    <r>
      <rPr>
        <sz val="12"/>
        <rFont val="Georgia"/>
        <family val="1"/>
      </rPr>
      <t xml:space="preserve"> Machinery rooms not provided with emergency ventilation but contain only refrigeration systems that are compliant with Section 6.14.7.1, Exception 1, are not required to be designated as a Class I, Division 2, Group D Hazardous (Classified) Location.</t>
    </r>
  </si>
  <si>
    <t>6.12    *Emergency Control Switches</t>
  </si>
  <si>
    <t xml:space="preserve">6.12.2    Emergency Ventilation Control Switch. </t>
  </si>
  <si>
    <t>A clearly identified control switch for emergency ventilation that is not operated continuously shall be located outside the machinery room and adjacent to the designated principal machinery room door. The switch shall provide “ON/AUTO” override capability for emergency ventilation. The function of the switch shall be clearly marked by signage near the controls. The switch shall be readily operable.</t>
  </si>
  <si>
    <t xml:space="preserve">Machinery rooms shall be provided with ammonia detection and alarm in accordance with Sections 17.2–17.6 and the following features:
1. At least one ammonia detector shall be provided in the room or area.
2. The detector shall activate an alarm that reports to a monitored location so that corrective action can be taken at an indicated concentration of 25 ppm or higher.
3. Audible and visual alarms shall be provided inside the room to warn that access to the room is restricted to authorized personnel and emergency responders when the alarm has activated. Additional audible and visual alarms shall be located outside of each entrance to the machinery room.
</t>
  </si>
  <si>
    <t xml:space="preserve">6.14.1    *Ventilation for Occupants. </t>
  </si>
  <si>
    <t xml:space="preserve">6.14.2      General Exhaust and Air Conditioning Equipment. </t>
  </si>
  <si>
    <t>6.14.3     Exhaust Ventilation.</t>
  </si>
  <si>
    <t>6.13.2     Alarm Response</t>
  </si>
  <si>
    <t>Mechanical exhaust ventilation systems shall be designed to produce not less than the temperature control ventilation rate required by Section 6.14.6 and the emergency exhaust ventilation rate required by Section 6.14.7.</t>
  </si>
  <si>
    <r>
      <t>6.14.6     </t>
    </r>
    <r>
      <rPr>
        <b/>
        <sz val="12"/>
        <color rgb="FF333333"/>
        <rFont val="Segoe UI"/>
        <family val="2"/>
      </rPr>
      <t>Temperature Control Ventilation</t>
    </r>
  </si>
  <si>
    <t xml:space="preserve">6.14.4     Fan Options. </t>
  </si>
  <si>
    <t>6.14.5     Inlet Air</t>
  </si>
  <si>
    <t xml:space="preserve">Temperature control mechanical ventilation shall be continuous or shall be activated by both of the following: 1. A thermostat measuring space temperature. 2. A manual control switch provided in accordance with Section 6.12.2, where temperature control ventilation is designed to contribute to emergency ventilation. 
</t>
  </si>
  <si>
    <t>Machinery rooms shall be designated Ordinary Locations, as described in the Electrical Code, where the machinery room is provided with emergency ventilation in accordance with Section 6.14.7 and ammonia detection in accordance with Section 6.13.  Machinery rooms not provided with emergency ventilation shall be designated as not less than a Class I, Division 2, Group D Hazardous (Classified) Location, and electrical equipment installed in the machinery room shall be designed to meet this requirement.</t>
  </si>
  <si>
    <t>A clearly identified control switch for emergency ventilation with a tamper-resistant cover shall be located outside the machinery room and adjacent to the designated principal machinery room door. The switch shall provide “ON/AUTO” override capability for emergency ventilation. The function of the switch shall be clearly marked by signage near the controls.</t>
  </si>
  <si>
    <t>Emergency mechanical ventilation shall be activated by both of the following:
1. Ammonia leak detection complying with Section 6.13.
2. A manual control switch provided in accordance with Section 6.12.2.</t>
  </si>
  <si>
    <t>17.4     Detector Placement</t>
  </si>
  <si>
    <t xml:space="preserve">17.3.1     Schedule. </t>
  </si>
  <si>
    <t xml:space="preserve">17.3.2    Minimum Test Frequency. </t>
  </si>
  <si>
    <t xml:space="preserve">17.5     *Alarms. </t>
  </si>
  <si>
    <t xml:space="preserve">17.6     Signage. </t>
  </si>
  <si>
    <t xml:space="preserve">17.1     Scope. </t>
  </si>
  <si>
    <t xml:space="preserve">17.2     Power for Detectors and Alarms. </t>
  </si>
  <si>
    <t>17.3     Testing</t>
  </si>
  <si>
    <t>Chapter 17.     Ammonia Detection and Alarms</t>
  </si>
  <si>
    <t xml:space="preserve">17.7     Detection and Alarm Levels. </t>
  </si>
  <si>
    <t xml:space="preserve">17.7.1     Level 1 Ammonia Detection and Alarm. </t>
  </si>
  <si>
    <t xml:space="preserve">17.7.2     Level 2 Ammonia Detection and Alarm. </t>
  </si>
  <si>
    <t xml:space="preserve">17.7.3     Level 3 Ammonia Detection and Alarm. </t>
  </si>
  <si>
    <r>
      <t xml:space="preserve">Where this standard specifies an ammonia detection and alarm concentration, the operational criteria shall be as specified in this section.
</t>
    </r>
    <r>
      <rPr>
        <b/>
        <sz val="12"/>
        <rFont val="Georgia"/>
        <family val="1"/>
      </rPr>
      <t>EXCEPTION</t>
    </r>
    <r>
      <rPr>
        <sz val="12"/>
        <rFont val="Georgia"/>
        <family val="1"/>
      </rPr>
      <t xml:space="preserve">: Where approved, alternatives to fixed ammonia leak detectors shall be permitted for areas with high humidity or other harsh environmental conditions that are incompatible with detection devices.
</t>
    </r>
  </si>
  <si>
    <t>6.5     Open Flames and Hot Surfaces.</t>
  </si>
  <si>
    <r>
      <t xml:space="preserve">Fuel-burning appliances and equipment and surfaces with temperatures exceeding 800°F (427°C) shall not be installed in a machinery room.
</t>
    </r>
    <r>
      <rPr>
        <b/>
        <sz val="12"/>
        <rFont val="Georgia"/>
        <family val="1"/>
      </rPr>
      <t>EXCEPTIONS:</t>
    </r>
    <r>
      <rPr>
        <sz val="12"/>
        <rFont val="Georgia"/>
        <family val="1"/>
      </rPr>
      <t xml:space="preserve">
1. Fuel-burning appliances and equipment shall be permitted in a machinery room where combustion air to the fuel-burning appliance is ducted from outside of the machinery room and sealed to prevent ammonia leakage from reaching the combustion chamber.
2. Fuel-burning appliances and equipment shall be permitted in a machinery room where an </t>
    </r>
    <r>
      <rPr>
        <b/>
        <sz val="12"/>
        <rFont val="Georgia"/>
        <family val="1"/>
      </rPr>
      <t>ammonia detector</t>
    </r>
    <r>
      <rPr>
        <sz val="12"/>
        <rFont val="Georgia"/>
        <family val="1"/>
      </rPr>
      <t xml:space="preserve"> is in accordance with Section 6.13 and automatically shuts off the combustion process upon </t>
    </r>
    <r>
      <rPr>
        <b/>
        <sz val="12"/>
        <rFont val="Georgia"/>
        <family val="1"/>
      </rPr>
      <t>detection of ammonia</t>
    </r>
    <r>
      <rPr>
        <sz val="12"/>
        <rFont val="Georgia"/>
        <family val="1"/>
      </rPr>
      <t>.
3. The use of matches, lighters, sulfur sticks, welding equipment, and similar portable devices shall be permitted except when charging is being performed and when oil or ammonia is being removed from the system.
4. Internal combustion engines powering compressors shall be permitted in a machinery room.</t>
    </r>
  </si>
  <si>
    <t xml:space="preserve">6.8.2    Hazardous (Classified) Locations. </t>
  </si>
  <si>
    <t>6.13.1     General</t>
  </si>
  <si>
    <r>
      <rPr>
        <b/>
        <sz val="12"/>
        <rFont val="Georgia"/>
        <family val="1"/>
      </rPr>
      <t>6.13     Ammonia Detection and Alarm</t>
    </r>
    <r>
      <rPr>
        <sz val="12"/>
        <rFont val="Georgia"/>
        <family val="1"/>
      </rPr>
      <t xml:space="preserve">
</t>
    </r>
  </si>
  <si>
    <t>6.14     Ventilation</t>
  </si>
  <si>
    <t>6.14.6     Temperature Control Ventilation</t>
  </si>
  <si>
    <t>6.14.7     Emergency Ventilation</t>
  </si>
  <si>
    <t>17.2     Installation Design Requirements.</t>
  </si>
  <si>
    <r>
      <t xml:space="preserve">Machinery rooms shall be provided with a minimum of two (2) ammonia detectors and an alarm in accordance with Sections 17.2–17.6 and shall have the following features:
1. At least two ammonia detectors that have identical concentration sensing ranges shall beprovided in the room or area that detect concentrations and initiate the alarm sequences in accordance with 6.13.2.2 and 6.13.2.3. ANSI/IIAR 2 Standard for Design of Safe Closed-Circuit Ammonia Refrigeration Systems 23
2. Audible and visual alarms shall be provided inside the room to warn that access to the room is restricted to authorized personnel and emergency responders when the alarm has activated. Additional audible and visual alarms shall be located outside of each entrance
to the machinery room.
</t>
    </r>
    <r>
      <rPr>
        <b/>
        <sz val="12"/>
        <rFont val="Georgia"/>
        <family val="1"/>
      </rPr>
      <t>EXCEPTION:</t>
    </r>
    <r>
      <rPr>
        <sz val="12"/>
        <rFont val="Georgia"/>
        <family val="1"/>
      </rPr>
      <t xml:space="preserve"> The use of a single detector is permitted if the failure or maintenance of the detector that causes the detection system to become inoperable, starts the emergency ventilation system that shall continue to operate until the detection system is restored. Failure of the emergency ventilation system to operate at the emergency ventilation rate shall initiate the alarm, notification and equipment shutdown described in Section 6.13.2.4.</t>
    </r>
  </si>
  <si>
    <t>6.14.1     *Ventilation for Occupants.</t>
  </si>
  <si>
    <t>During occupied conditions, outdoor air shall be provided at a rate of not less than 0.5 cfm/ft2 (0.0025 m3/s • m2) of machinery room area or 20 cfm (0.009 m3/s) per occupant, whichever is greater.</t>
  </si>
  <si>
    <t xml:space="preserve">6.14.2     General Ventilation and Air Conditioning Equipment. </t>
  </si>
  <si>
    <t xml:space="preserve">6.14.3     Exhaust Ventilation. </t>
  </si>
  <si>
    <r>
      <t xml:space="preserve">*Machinery room exhaust shall be to the outdoors not less than 20 ft (6 m) from a property line or openings into buildings.
</t>
    </r>
    <r>
      <rPr>
        <b/>
        <sz val="12"/>
        <rFont val="Georgia"/>
        <family val="1"/>
      </rPr>
      <t xml:space="preserve">EXCEPTION: </t>
    </r>
    <r>
      <rPr>
        <sz val="12"/>
        <rFont val="Georgia"/>
        <family val="1"/>
      </rPr>
      <t xml:space="preserve">Machinery room exhaust is permitted to be installed within 20 ft. (6m) of tight-fitting machinery room doors and roof hatches that are not designated for emergency egress and that have signage indicating they must be closed after passage. 
</t>
    </r>
  </si>
  <si>
    <t>Machinery room emergency exhaust shall discharge vertically upward with a minimum discharge velocity of 2,500 ft/min (762 m/min) at the required emergency ventilation flow rate.</t>
  </si>
  <si>
    <t xml:space="preserve">*Emergency exhaust fans shall be constructed such that radial or axial displacement of the impeller or shaft will not permit two ferrous parts of the fan to rub or strike. </t>
  </si>
  <si>
    <t xml:space="preserve">*Emergency exhaust fan motors located in the air stream or inside the machinery room shall be of the totally-enclosed type. Fan motors meeting this requirement are not required to be listed for use in hazardous (classified) locations. </t>
  </si>
  <si>
    <t>*Outdoor make-up air shall be provided to replace air being exhausted. The ventilation system(s) shall be designed to maintain negative pressure in the machinery room when exhaust fans are operating. The negative pressure shall not exceed 0.25 in. (6.4 mm) water column relative to the adjacent areas with a machinery room door, including the outdoors.</t>
  </si>
  <si>
    <r>
      <t xml:space="preserve">Make-up air openings shall be covered with a corrosion-resistant screen of not less than ¼ in. mesh or equivalent protection.
</t>
    </r>
    <r>
      <rPr>
        <b/>
        <sz val="12"/>
        <rFont val="Georgia"/>
        <family val="1"/>
      </rPr>
      <t xml:space="preserve">EXCEPTION: </t>
    </r>
    <r>
      <rPr>
        <sz val="12"/>
        <rFont val="Georgia"/>
        <family val="1"/>
      </rPr>
      <t xml:space="preserve">A smaller screen mesh or air filters are permitted to be installed if engineering or administrative controls are in place to ensure that the maximum negative air pressure requirement in Section 6.14.5.1 and the air quantity requirements in Sections 6.14.1, 6.14.6 and 6.14.7 are met. </t>
    </r>
  </si>
  <si>
    <r>
      <t xml:space="preserve">*Temperature control mechanical ventilation design capacity shall be the volume required to limit the room dry-bulb temperature to 104°F (40°C), taking into account the ambient heating effect of equipment in the room and with the make-up air entering the room at the annual 1% design dry-bulb temperature. The emergency ventilation system shall be permitted to be used to supplement temperature control ventilation, and vice versa.
</t>
    </r>
    <r>
      <rPr>
        <b/>
        <sz val="12"/>
        <rFont val="Georgia"/>
        <family val="1"/>
      </rPr>
      <t>EXCEPTION:</t>
    </r>
    <r>
      <rPr>
        <sz val="12"/>
        <rFont val="Georgia"/>
        <family val="1"/>
      </rPr>
      <t xml:space="preserve"> A reduced temperature control ventilation rate shall be permitted where a means of cooling is provided, or room electrical equipment and wiring is designed to accommodate temperatures exceeding a dry-bulb temperature of 104°F (40°C), in accordance with UL Listings and the electrical code.</t>
    </r>
  </si>
  <si>
    <t>Temperature control mechanical ventilation shall be continuous or shall be activated by both of the following:
1. A thermostat measuring space temperature; and
2. A manual control switch provided in accordance with Section 6.12.2, where temperature control ventilation is designed to contribute to emergency ventilation.</t>
  </si>
  <si>
    <r>
      <t xml:space="preserve">*Emergency mechanical ventilation systems shall provide not less than 30 air changes per hour based on the gross machinery room volume. The emergency ventilation system shall be permitted to include temperature control ventilation fans that meet the requirements of Section 6.14.3 and Section 6.14.6.3, Item 2.
</t>
    </r>
    <r>
      <rPr>
        <b/>
        <sz val="12"/>
        <rFont val="Georgia"/>
        <family val="1"/>
      </rPr>
      <t>EXCEPTIONS:</t>
    </r>
    <r>
      <rPr>
        <sz val="12"/>
        <rFont val="Georgia"/>
        <family val="1"/>
      </rPr>
      <t xml:space="preserve">
1. Where not prohibited by the AHJ, emergency mechanical ventilation shall not be required for a refrigeration system that will not yield an ammonia concentration exceeding 40,000 ppm in the machinery room following a release of the entire charge from the largest independent refrigerant circuit, based on the volume calculation determined in accordance with Section 5.3. The designer shall provide a copy of the calculations to be retained at the site.
2. A reduced emergency ventilation rate is permitted where an engineering analysis indicates that the reduced rate will prevent an ammonia concentration from exceeding 40,000 ppm in the machinery room following a release of the entire charge from the largest independent circuit in the room. The analysis must be documented and retained on-site. 
</t>
    </r>
  </si>
  <si>
    <t>*A means of proving emergency airflow shall be provided. The means of proving emergency airflow shall be capable of sensing a change in air flow of 25% or more, either by direct airflow measurement or indirect sensor readings. Failure to prove airflow when the emergency ventilation fans are energized shall provide notice to a monitored location. Devices that can be used to prove emergency airflow include but are not limited to: 
1) pressure differential switches 
2) sail switches 
3) current monitors.</t>
  </si>
  <si>
    <t xml:space="preserve">17.1     *Scope. </t>
  </si>
  <si>
    <t xml:space="preserve">Ammonia leak detection and alarms located in “Machinery Rooms” shall comply with Section 6.13 and Sections 17.2–17.6 of this chapter. Ammonia leak detection and alarms in “Areas Other than Machinery Rooms” shall comply with Section 7.2.3 or Section 7.3.1.2.3, as applicable, and this chapter. Ammonia leak detection and alarms for “Packaged Systems” shall comply with Section 14.4 and this chapter. </t>
  </si>
  <si>
    <t>17.2.1     Power Supply.</t>
  </si>
  <si>
    <t xml:space="preserve">In the event of an emergency shutdown of refrigeration equipment, the ammonia detection and alarm system shall remain on. Leak detection and alarm system power shall remain on during all refrigeration equipment maintenance procedures. In the event of a loss of power to the ammonia detection system and/or alarm system a power failure trouble signal shall be sent to a monitored location. </t>
  </si>
  <si>
    <t>Detectors shall use supervised wire runs such that any faults in the wiring are reported to a monitored location.</t>
  </si>
  <si>
    <t xml:space="preserve">17.2.2     Wire Runs. </t>
  </si>
  <si>
    <t>Loss of communication between the detector and the control system(s) that enables response shall be reported to a monitored location.</t>
  </si>
  <si>
    <t xml:space="preserve">17.2.3     Communication. </t>
  </si>
  <si>
    <t>Detectors shall actively monitor the primary sensing element(s) and report any trouble signal to a monitored location.</t>
  </si>
  <si>
    <t xml:space="preserve">17.2.4     Monitoring Sensing Element(s). </t>
  </si>
  <si>
    <t xml:space="preserve">17.3     Design and Testing Standards.  </t>
  </si>
  <si>
    <t>Ammonia detectors shall be designed and tested in accordance with UL-61010-1 “Safety Requirements for Electrical Equipment for Measurement, Control, and Laboratory Use” or ANSI/ISA 92.00.01 “Performance requirements for Toxic Gas Detectors”.</t>
  </si>
  <si>
    <t xml:space="preserve">17.4     *Detector Placement. </t>
  </si>
  <si>
    <t xml:space="preserve">A leak detection sensor, or the inlet of a sampling tube that draws air to a leak detection sensor, shall be mounted in a position where it is expected to be the most effective.  Leak detection sensors and sampling tube inlets shall be positioned where they can be accessed for maintenance and testing. </t>
  </si>
  <si>
    <r>
      <rPr>
        <b/>
        <sz val="12"/>
        <rFont val="Georgia"/>
        <family val="1"/>
      </rPr>
      <t xml:space="preserve"> </t>
    </r>
    <r>
      <rPr>
        <sz val="12"/>
        <rFont val="Georgia"/>
        <family val="1"/>
      </rPr>
      <t>Ammonia leak detection alarms shall be identified by signage adjacent to visual and audible alarm devices.</t>
    </r>
  </si>
  <si>
    <t>17.6     Signage.</t>
  </si>
  <si>
    <t>Where this standard specifies an ammonia detection and alarm concentration, the operational criteria shall be as specified in this section.</t>
  </si>
  <si>
    <t xml:space="preserve">17.7 *Detection and Alarm Levels. </t>
  </si>
  <si>
    <t>17.7.2     Level 3 Ammonia Detection and Alarm.</t>
  </si>
  <si>
    <t xml:space="preserve">Level 3 ammonia detection and alarm shall have the following features:
1. At least one ammonia detector shall be provided in the room or area.
2. The detector shall activate an alarm that reports to a monitored location so that corrective action can be taken at an indicated concentration of 25 ppm or higher.
3. Audible and visual alarms shall be provided inside the room to warn that, when the alarm has activated, access to the room is restricted to personnel authorized to respond to alarms and emergency responders. 
4. Upon activation of the alarm, control valves feeding liquid and hot gas to equipment in the affected area shall be closed. Refrigerant pumps, nonemergency fans, or other motors that are part of the ammonia refrigeration equipment in the room shall be de-energized. 
5. Upon activation of the alarm, emergency exhaust systems, where required, shall be activated.
</t>
  </si>
  <si>
    <t xml:space="preserve">Level 1 ammonia detection and alarm shall have the following features:     
1. At least one ammonia detector shall be provided in the room or area, and
2. The detector shall activate an alarm that reports to a monitored location so that corrective action is taken at an indicated concentration of 25 ppm or higher.
</t>
  </si>
  <si>
    <t>*Detection of ammonia concentrations that exceed a detector’s upper detection limit or 40,000 ppm (25% LFL), whichever is lower, shall activate visual indicators and an audible alarm and shall activate emergency ventilation where such is required in accordance with Section 6.14.7. If the detectors within the machinery room have more than one sensing range, the detector with the highest range of detection capability is permitted to be used to activate this alarm response. Once activated, emergency ventilation, and visual indicators shall continue to operate until being manually reset by a switch located in the machinery room. Audible alarms shall continue to operate until they are manually reset by a switch located in the machinery room or alternatively in an area remote from the machinery room. In addition, the following equipment in the machinery room shall be automatically de-energized and shall remain de-energized until being manually reset:
1. Refrigerant compressors,
2. Refrigerant pumps, and
3.  Normally closed automatic refrigerant valves that are not part of an emergency control system</t>
  </si>
  <si>
    <t xml:space="preserve">*Detection of ammonia concentrations equal to or exceeding 150 ppm (1/2 IDLH) shall activate visual indicators and an audible alarm and shall activate emergency ventilation, where such is required in accordance with Section 6.14.7. Once activated, emergency ventilation, and visual indicators shall continue to operate until manually reset by a switch located in the machinery room. Audible alarms shall continue to operate until they are manually reset by a switch located in the machinery room or alternatively in an area remote from the machinery room.  </t>
  </si>
  <si>
    <t>*Detection of ammonia concentrations equal to or exceeding 25 ppm shall activate visual indicators, audible alarms, and provide a notice to a monitored location.  The visual indicator and audible alarm shall be permitted to reset automatically if the ammonia concentration drops below 25 ppm.</t>
  </si>
  <si>
    <r>
      <t xml:space="preserve">Fuel-burning appliances and equipment and surfaces with temperatures exceeding 800°F (427°C) shall not be installed in a machinery room.
</t>
    </r>
    <r>
      <rPr>
        <b/>
        <sz val="12"/>
        <rFont val="Georgia"/>
        <family val="1"/>
      </rPr>
      <t>EXCEPTIONS:</t>
    </r>
    <r>
      <rPr>
        <sz val="12"/>
        <rFont val="Georgia"/>
        <family val="1"/>
      </rPr>
      <t xml:space="preserve">
1. Fuel-burning appliances and equipment shall be permitted in a machinery room where combustion air to the fuel-burning appliance is ducted from outside of the machinery room and sealed to prevent ammonia leakage from reaching the combustion chamber.
2. Fuel-burning appliances and equipment shall be permitted in a machinery room where an </t>
    </r>
    <r>
      <rPr>
        <b/>
        <sz val="12"/>
        <rFont val="Georgia"/>
        <family val="1"/>
      </rPr>
      <t>ammonia detector</t>
    </r>
    <r>
      <rPr>
        <sz val="12"/>
        <rFont val="Georgia"/>
        <family val="1"/>
      </rPr>
      <t xml:space="preserve"> is in accordance with Section 6.13 and automatically shuts off the combustion process upon </t>
    </r>
    <r>
      <rPr>
        <b/>
        <sz val="12"/>
        <rFont val="Georgia"/>
        <family val="1"/>
      </rPr>
      <t>detection of ammonia</t>
    </r>
    <r>
      <rPr>
        <sz val="12"/>
        <rFont val="Georgia"/>
        <family val="1"/>
      </rPr>
      <t>.
3. Internal combustion engines powering compressors shall be permitted in a machinery room.</t>
    </r>
  </si>
  <si>
    <t>Chapter 5.      General System Design Requirements</t>
  </si>
  <si>
    <t>Chapter 6.     Machinery Rooms</t>
  </si>
  <si>
    <t xml:space="preserve">5.3    *Volume Calculation for Determining Concentration of an Ammonia Release. </t>
  </si>
  <si>
    <t>For the purpose of applying Sections 4.2.2, 4.2.4, 5.15.3, 6.14.7, and Section 7.3.1.2, the volume used to calculate the potential ammonia concentration in the event of a release shall comply with this section. The volume used to calculate the potential ammonia concentration shall be the gross volume of a room or space into which released ammonia disperses based on the smallest gross volume in which the release will accumulate.</t>
  </si>
  <si>
    <t>Where spaces adjacent to those containing refrigeration systems, equipment, or portions thereof are connected by permanent wall openings, the volume of such adjacent spaces shall not contribute to the calculated volume used for ammonia release concentration calculations unless, based on the size and elevation of permanent wall openings or a mechanical ventilation system, the designer determines that migration and dilution of a release over the combined spaces will occur. The volume shall be the combined space, provided that the openings or mechanical ventilation are clearly identified as the basis for the design analysis.</t>
  </si>
  <si>
    <t xml:space="preserve">5.3.1    *Wall Openings. </t>
  </si>
  <si>
    <t xml:space="preserve">5.3.2    Spaces Above Suspended Ceilings. </t>
  </si>
  <si>
    <t>The space above a suspended ceiling shall not be included in the volume calculation unless the space above the ceiling functions as part of the air distribution system.</t>
  </si>
  <si>
    <t xml:space="preserve">5.3.3    *Interconnected Floor Levels and Mezzanines.  </t>
  </si>
  <si>
    <t xml:space="preserve">5.3.4    *Mechanical Ventilation Considerations. </t>
  </si>
  <si>
    <t xml:space="preserve">Where a refrigeration system, or portion thereof, is located in a room or space containing multiple floor levels connected through an open atrium or where a mezzanine is open to a room or space, the combined volume of interconnected floors and mezzanines is permitted in the volume calculation. </t>
  </si>
  <si>
    <r>
      <t xml:space="preserve">Where a refrigeration system, or portion thereof, is located 1) in an area served by a mechanical ventilation system that also serves additional spaces, 2) within an air handler, or 3) in an air distribution duct system, the volume of the rooms or spaces connected by the ventilation or duct system, including the volume of the connected supply and return air ducts exterior to the room and any connecting plenum, shall be used.
</t>
    </r>
    <r>
      <rPr>
        <b/>
        <sz val="12"/>
        <rFont val="Georgia"/>
        <family val="1"/>
      </rPr>
      <t>EXCEPTION:</t>
    </r>
    <r>
      <rPr>
        <sz val="12"/>
        <rFont val="Georgia"/>
        <family val="1"/>
      </rPr>
      <t xml:space="preserve"> The smaller of the volumes on either side of a damper shall be used where portions of the ventilation or duct system are subject to being isolated by dampers, other than 1) fire dampers, 2) smoke dampers, 3) combination fire and smoke dampers, or 4) dampers that continuously maintain not less than 10% airflow.</t>
    </r>
  </si>
  <si>
    <t>For the purpose of applying Section 4.2.4 and Section 7.3.1.2, the volume used to calculate the potential ammonia concentration in the event of a release shall comply with this section. The volume used to calculate the potential ammonia concentration shall be the gross volume of a room or space into which released ammonia disperses based on the smallest gross volume in which the release will accumulate.</t>
  </si>
  <si>
    <t>Where a refrigeration system, or portion thereof, is located in a room or space containing multiple floor levels connected through an open atrium or where a mezzanine is open to a room or space, the combined volume of interconnected floors and mezzanines is permitted in the volume calculation.</t>
  </si>
  <si>
    <r>
      <t xml:space="preserve">Where a refrigeration system, or portion thereof, is located 1) in an area served by a mechanical ventilation system that also serves additional spaces, 2) within an air handler, or 3) in an air distribution duct system, the volume of the rooms or spaces connected by the ventilation or duct system, including the volume of the connected supply and return air ducts exterior to the room and any connecting plenum, shall be used.
</t>
    </r>
    <r>
      <rPr>
        <b/>
        <sz val="12"/>
        <rFont val="Georgia"/>
        <family val="1"/>
      </rPr>
      <t>EXCEPTION:</t>
    </r>
    <r>
      <rPr>
        <sz val="12"/>
        <rFont val="Georgia"/>
        <family val="1"/>
      </rPr>
      <t xml:space="preserve"> The smaller of the volumes on either side of a damper shall be used where portions of the ventilation or duct system are subject to isolation by dampers, other than 1) fire dampers, 2) smoke dampers, 3) combination fire and smoke dampers, or 4) dampers that continuously maintain not less than 10% airflow.
</t>
    </r>
  </si>
  <si>
    <t>Ventilation for Occupants Requirement:</t>
  </si>
  <si>
    <t>Normal  (Temperature Control) Ventilation Requirement:</t>
  </si>
  <si>
    <t>Design Basis Normal:</t>
  </si>
  <si>
    <t>Emergency Ventilation</t>
  </si>
  <si>
    <t>Installed Normal Supply Air:</t>
  </si>
  <si>
    <t>Normal CFM</t>
  </si>
  <si>
    <t>Continuous (Occupant) Ventilation</t>
  </si>
  <si>
    <t>Installed Normal Exhaust Air:</t>
  </si>
  <si>
    <t>Continuous (Occupant) Ventilation:</t>
  </si>
  <si>
    <t>Normal (Temperature Control) Ventilation:</t>
  </si>
  <si>
    <t>Normal (Temperature Control) Ventilation</t>
  </si>
  <si>
    <r>
      <t xml:space="preserve">Machinery room ventilation fans and air conditioning equipment that are not part of an emergency ventilation system shall be automatically de-energized and associated fan dampers, where provided, shall automatically close upon detection of ammonia in accordance with Section 6.13.2.3. 
</t>
    </r>
    <r>
      <rPr>
        <b/>
        <sz val="12"/>
        <rFont val="Georgia"/>
        <family val="1"/>
      </rPr>
      <t>EXCEPTION:</t>
    </r>
    <r>
      <rPr>
        <sz val="12"/>
        <rFont val="Georgia"/>
        <family val="1"/>
      </rPr>
      <t xml:space="preserve"> Exhaust fans that are not designated as emergency exhaust fans are permitted to remain energized upon detection of ammonia in accordance with Section 6.13.2.3. Such exhaust fans shall be in accordance with Sections 6.14.3.2 through 6.14.3.6.</t>
    </r>
  </si>
  <si>
    <t>Installed Total Continuous (Occupant) CFM =</t>
  </si>
  <si>
    <t>Installed Total Normal (Temperature Control) Ventilation CFM =</t>
  </si>
  <si>
    <t>Installed Total Emergency CFM =</t>
  </si>
  <si>
    <t>Machinery Room Volume =</t>
  </si>
  <si>
    <t>Installed total Machinery Room motor HP =</t>
  </si>
  <si>
    <t>Installed Machinery Room motor heat load =</t>
  </si>
  <si>
    <t>Installed Machinery Room envelope heat load =</t>
  </si>
  <si>
    <t>Installed Total Machinery Room design heat load =</t>
  </si>
  <si>
    <t>Are all Normal Exhaust Fans
Non-Sparking Construction?</t>
  </si>
  <si>
    <t>Do all Normal Exhaust Fans Discharge Up with Minimum 2500 FPM Velocity?</t>
  </si>
  <si>
    <t>Do all Continuous Exhaust Fans Discharge Up with Minimum 2500 FPM Velocity?</t>
  </si>
  <si>
    <t>Do all Emergency Exhaust Fans Discharge Up with Minimum 2500 FPM Velocity?</t>
  </si>
  <si>
    <t>Are all Emergency Exhaust Fans
Non-Sparking Construction?</t>
  </si>
  <si>
    <t>Are all Continuous Exhaust Fans
Non-Sparking Construction?</t>
  </si>
  <si>
    <t>Output Data</t>
  </si>
  <si>
    <t>Volume</t>
  </si>
  <si>
    <t>Design Notes:</t>
  </si>
  <si>
    <t>formatting, are cells not used when certain selections are made throughout the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</si>
</sst>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409]mmmm\ d\,\ yyyy;@"/>
    <numFmt numFmtId="165" formatCode="_(* #,##0_);_(* \(#,##0\);_(* &quot;-&quot;??_);_(@_)"/>
    <numFmt numFmtId="166" formatCode="#,##0.0"/>
    <numFmt numFmtId="167" formatCode="0.0%"/>
  </numFmts>
  <fonts count="64" x14ac:knownFonts="1">
    <font>
      <sz val="12"/>
      <name val="Georgia"/>
      <family val="1"/>
    </font>
    <font>
      <b/>
      <sz val="12"/>
      <name val="Georgia"/>
      <family val="1"/>
    </font>
    <font>
      <sz val="8"/>
      <name val="Georgia"/>
      <family val="1"/>
    </font>
    <font>
      <i/>
      <sz val="12"/>
      <name val="Georgia"/>
      <family val="1"/>
    </font>
    <font>
      <b/>
      <u/>
      <sz val="12"/>
      <name val="Georgia"/>
      <family val="1"/>
    </font>
    <font>
      <i/>
      <vertAlign val="superscript"/>
      <sz val="12"/>
      <name val="Georgia"/>
      <family val="1"/>
    </font>
    <font>
      <sz val="8"/>
      <color indexed="81"/>
      <name val="Tahoma"/>
      <family val="2"/>
    </font>
    <font>
      <u/>
      <sz val="12"/>
      <name val="Georgia"/>
      <family val="1"/>
    </font>
    <font>
      <b/>
      <i/>
      <sz val="12"/>
      <name val="Georgia"/>
      <family val="1"/>
    </font>
    <font>
      <sz val="9"/>
      <color indexed="81"/>
      <name val="Tahoma"/>
      <family val="2"/>
    </font>
    <font>
      <b/>
      <sz val="9"/>
      <color indexed="81"/>
      <name val="Tahoma"/>
      <family val="2"/>
    </font>
    <font>
      <b/>
      <sz val="12"/>
      <color indexed="12"/>
      <name val="Georgia"/>
      <family val="1"/>
    </font>
    <font>
      <vertAlign val="superscript"/>
      <sz val="12"/>
      <name val="Georgia"/>
      <family val="1"/>
    </font>
    <font>
      <vertAlign val="subscript"/>
      <sz val="12"/>
      <name val="Georgia"/>
      <family val="1"/>
    </font>
    <font>
      <b/>
      <sz val="16"/>
      <name val="Georgia"/>
      <family val="1"/>
    </font>
    <font>
      <sz val="12"/>
      <name val="Georgia"/>
      <family val="1"/>
    </font>
    <font>
      <b/>
      <sz val="22"/>
      <color theme="6" tint="-0.499984740745262"/>
      <name val="Georgia"/>
      <family val="1"/>
    </font>
    <font>
      <sz val="12"/>
      <name val="Wingdings"/>
      <charset val="2"/>
    </font>
    <font>
      <sz val="12"/>
      <name val="Times"/>
      <family val="1"/>
    </font>
    <font>
      <b/>
      <i/>
      <sz val="14"/>
      <name val="Georgia"/>
      <family val="1"/>
    </font>
    <font>
      <b/>
      <sz val="12"/>
      <color rgb="FFFF0000"/>
      <name val="Georgia"/>
      <family val="1"/>
    </font>
    <font>
      <b/>
      <i/>
      <sz val="12"/>
      <color rgb="FF33CC33"/>
      <name val="Georgia"/>
      <family val="1"/>
    </font>
    <font>
      <b/>
      <i/>
      <sz val="12"/>
      <color rgb="FFFF0000"/>
      <name val="Georgia"/>
      <family val="1"/>
    </font>
    <font>
      <b/>
      <i/>
      <sz val="12"/>
      <color rgb="FF00B050"/>
      <name val="Georgia"/>
      <family val="1"/>
    </font>
    <font>
      <sz val="12"/>
      <color rgb="FFFF0000"/>
      <name val="Georgia"/>
      <family val="1"/>
    </font>
    <font>
      <b/>
      <sz val="24"/>
      <color theme="6" tint="-0.499984740745262"/>
      <name val="Georgia"/>
      <family val="1"/>
    </font>
    <font>
      <sz val="12"/>
      <name val="Symbol"/>
      <family val="1"/>
      <charset val="2"/>
    </font>
    <font>
      <u/>
      <sz val="12"/>
      <color theme="10"/>
      <name val="Georgia"/>
      <family val="1"/>
    </font>
    <font>
      <b/>
      <sz val="12"/>
      <name val="Symbol"/>
      <family val="1"/>
      <charset val="2"/>
    </font>
    <font>
      <b/>
      <sz val="9"/>
      <name val="Georgia"/>
      <family val="1"/>
    </font>
    <font>
      <b/>
      <i/>
      <sz val="14"/>
      <color rgb="FFFF0000"/>
      <name val="Georgia"/>
      <family val="1"/>
    </font>
    <font>
      <sz val="14"/>
      <name val="Georgia"/>
      <family val="1"/>
    </font>
    <font>
      <sz val="11"/>
      <name val="Georgia"/>
      <family val="1"/>
    </font>
    <font>
      <sz val="10"/>
      <name val="Georgia"/>
      <family val="1"/>
    </font>
    <font>
      <b/>
      <sz val="10"/>
      <name val="Georgia"/>
      <family val="1"/>
    </font>
    <font>
      <sz val="10"/>
      <color indexed="81"/>
      <name val="Tahoma"/>
      <family val="2"/>
    </font>
    <font>
      <sz val="12"/>
      <color indexed="81"/>
      <name val="Tahoma"/>
      <family val="2"/>
    </font>
    <font>
      <u/>
      <sz val="12"/>
      <color indexed="81"/>
      <name val="Tahoma"/>
      <family val="2"/>
    </font>
    <font>
      <b/>
      <sz val="14"/>
      <name val="Georgia"/>
      <family val="1"/>
    </font>
    <font>
      <b/>
      <sz val="11"/>
      <name val="Georgia"/>
      <family val="1"/>
    </font>
    <font>
      <b/>
      <sz val="20"/>
      <name val="Georgia"/>
      <family val="1"/>
    </font>
    <font>
      <sz val="20"/>
      <name val="Georgia"/>
      <family val="1"/>
    </font>
    <font>
      <u/>
      <sz val="16"/>
      <color theme="10"/>
      <name val="Georgia"/>
      <family val="1"/>
    </font>
    <font>
      <u/>
      <sz val="14"/>
      <color theme="10"/>
      <name val="Georgia"/>
      <family val="1"/>
    </font>
    <font>
      <sz val="12"/>
      <color rgb="FF00B050"/>
      <name val="Georgia"/>
      <family val="1"/>
    </font>
    <font>
      <b/>
      <i/>
      <sz val="12"/>
      <color theme="9" tint="-0.499984740745262"/>
      <name val="Georgia"/>
      <family val="1"/>
    </font>
    <font>
      <sz val="12"/>
      <color theme="9" tint="-0.499984740745262"/>
      <name val="Georgia"/>
      <family val="1"/>
    </font>
    <font>
      <b/>
      <i/>
      <sz val="14"/>
      <color theme="9" tint="-0.499984740745262"/>
      <name val="Georgia"/>
      <family val="1"/>
    </font>
    <font>
      <b/>
      <i/>
      <sz val="14"/>
      <color rgb="FF00B050"/>
      <name val="Georgia"/>
      <family val="1"/>
    </font>
    <font>
      <b/>
      <sz val="12"/>
      <color rgb="FF00B050"/>
      <name val="Georgia"/>
      <family val="1"/>
    </font>
    <font>
      <b/>
      <sz val="12"/>
      <color theme="9" tint="-0.499984740745262"/>
      <name val="Georgia"/>
      <family val="1"/>
    </font>
    <font>
      <b/>
      <sz val="24"/>
      <name val="Georgia"/>
      <family val="1"/>
    </font>
    <font>
      <b/>
      <sz val="23"/>
      <name val="Georgia"/>
      <family val="1"/>
    </font>
    <font>
      <b/>
      <sz val="22"/>
      <name val="Georgia"/>
      <family val="1"/>
    </font>
    <font>
      <b/>
      <i/>
      <sz val="8"/>
      <name val="Georgia"/>
      <family val="1"/>
    </font>
    <font>
      <b/>
      <sz val="8"/>
      <color rgb="FFFF0000"/>
      <name val="Georgia"/>
      <family val="1"/>
    </font>
    <font>
      <b/>
      <u/>
      <sz val="18"/>
      <color rgb="FFFF0000"/>
      <name val="Georgia"/>
      <family val="1"/>
    </font>
    <font>
      <i/>
      <sz val="9"/>
      <color indexed="81"/>
      <name val="Tahoma"/>
      <family val="2"/>
    </font>
    <font>
      <b/>
      <sz val="16"/>
      <color rgb="FFFF0000"/>
      <name val="Georgia"/>
      <family val="1"/>
    </font>
    <font>
      <sz val="16"/>
      <name val="Georgia"/>
      <family val="1"/>
    </font>
    <font>
      <b/>
      <sz val="12"/>
      <color rgb="FF333333"/>
      <name val="Segoe UI"/>
      <family val="2"/>
    </font>
    <font>
      <i/>
      <sz val="12"/>
      <color rgb="FFFF0000"/>
      <name val="Georgia"/>
      <family val="1"/>
    </font>
    <font>
      <b/>
      <i/>
      <u/>
      <sz val="16"/>
      <name val="Georgia"/>
      <family val="1"/>
    </font>
    <font>
      <b/>
      <sz val="10"/>
      <color indexed="81"/>
      <name val="Tahoma"/>
      <family val="2"/>
    </font>
  </fonts>
  <fills count="11">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6" tint="0.59999389629810485"/>
        <bgColor indexed="64"/>
      </patternFill>
    </fill>
    <fill>
      <patternFill patternType="solid">
        <fgColor rgb="FFFDE9D9"/>
        <bgColor indexed="64"/>
      </patternFill>
    </fill>
    <fill>
      <patternFill patternType="solid">
        <fgColor theme="0"/>
        <bgColor indexed="64"/>
      </patternFill>
    </fill>
  </fills>
  <borders count="74">
    <border>
      <left/>
      <right/>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4" tint="0.39994506668294322"/>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theme="4" tint="0.39994506668294322"/>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theme="4" tint="0.39994506668294322"/>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top style="thick">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auto="1"/>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medium">
        <color indexed="64"/>
      </bottom>
      <diagonal/>
    </border>
    <border>
      <left style="thin">
        <color theme="0" tint="-0.24994659260841701"/>
      </left>
      <right style="thin">
        <color theme="0" tint="-0.24994659260841701"/>
      </right>
      <top/>
      <bottom style="thin">
        <color indexed="64"/>
      </bottom>
      <diagonal/>
    </border>
    <border>
      <left/>
      <right style="thin">
        <color indexed="64"/>
      </right>
      <top style="medium">
        <color indexed="64"/>
      </top>
      <bottom/>
      <diagonal/>
    </border>
    <border>
      <left/>
      <right style="thin">
        <color indexed="64"/>
      </right>
      <top/>
      <bottom/>
      <diagonal/>
    </border>
  </borders>
  <cellStyleXfs count="3">
    <xf numFmtId="0" fontId="0" fillId="0" borderId="0"/>
    <xf numFmtId="43" fontId="15" fillId="0" borderId="0" applyFont="0" applyFill="0" applyBorder="0" applyAlignment="0" applyProtection="0"/>
    <xf numFmtId="0" fontId="27" fillId="0" borderId="0" applyNumberFormat="0" applyFill="0" applyBorder="0" applyAlignment="0" applyProtection="0"/>
  </cellStyleXfs>
  <cellXfs count="796">
    <xf numFmtId="0" fontId="0" fillId="0" borderId="0" xfId="0"/>
    <xf numFmtId="3" fontId="1" fillId="0" borderId="1" xfId="0" applyNumberFormat="1" applyFont="1" applyBorder="1" applyAlignment="1" applyProtection="1">
      <alignment horizontal="center" vertical="center"/>
    </xf>
    <xf numFmtId="0" fontId="3" fillId="0" borderId="1" xfId="0" applyFont="1" applyBorder="1" applyProtection="1"/>
    <xf numFmtId="0" fontId="3" fillId="0" borderId="4" xfId="0" applyFont="1" applyBorder="1" applyProtection="1"/>
    <xf numFmtId="0" fontId="3" fillId="0" borderId="0" xfId="0" applyFont="1" applyBorder="1" applyProtection="1"/>
    <xf numFmtId="0" fontId="1" fillId="0" borderId="0" xfId="0" applyFont="1" applyProtection="1"/>
    <xf numFmtId="0" fontId="8" fillId="0" borderId="5" xfId="0" applyFont="1" applyBorder="1" applyProtection="1"/>
    <xf numFmtId="0" fontId="0" fillId="0" borderId="0" xfId="0" applyFont="1" applyAlignment="1" applyProtection="1">
      <alignment horizontal="left"/>
    </xf>
    <xf numFmtId="0" fontId="0" fillId="0" borderId="0" xfId="0" applyFont="1" applyBorder="1" applyAlignment="1" applyProtection="1"/>
    <xf numFmtId="0" fontId="0" fillId="0" borderId="7" xfId="0" applyFont="1" applyBorder="1" applyProtection="1"/>
    <xf numFmtId="0" fontId="0" fillId="0" borderId="14" xfId="0" applyFont="1" applyBorder="1" applyProtection="1"/>
    <xf numFmtId="0" fontId="0" fillId="0" borderId="13" xfId="0" applyFont="1" applyBorder="1" applyProtection="1"/>
    <xf numFmtId="0" fontId="0" fillId="0" borderId="15" xfId="0" applyFont="1" applyBorder="1" applyProtection="1"/>
    <xf numFmtId="0" fontId="0" fillId="0" borderId="15" xfId="0" applyFont="1" applyBorder="1" applyAlignment="1" applyProtection="1">
      <alignment vertical="center"/>
    </xf>
    <xf numFmtId="0" fontId="0" fillId="0" borderId="3" xfId="0" applyFont="1" applyBorder="1" applyAlignment="1" applyProtection="1">
      <alignment vertical="center"/>
    </xf>
    <xf numFmtId="0" fontId="0" fillId="0" borderId="0" xfId="0" applyFont="1" applyBorder="1" applyProtection="1"/>
    <xf numFmtId="0" fontId="0" fillId="0" borderId="0" xfId="0" applyFont="1" applyBorder="1" applyAlignment="1" applyProtection="1">
      <alignment vertical="center"/>
    </xf>
    <xf numFmtId="0" fontId="0" fillId="0" borderId="1" xfId="0" applyFont="1" applyBorder="1" applyAlignment="1" applyProtection="1">
      <alignment vertical="center"/>
    </xf>
    <xf numFmtId="0" fontId="0" fillId="0" borderId="0" xfId="0" applyFont="1" applyAlignment="1" applyProtection="1">
      <protection locked="0"/>
    </xf>
    <xf numFmtId="0" fontId="0" fillId="0" borderId="17" xfId="0" applyFont="1" applyBorder="1" applyAlignment="1" applyProtection="1">
      <alignment vertical="center"/>
    </xf>
    <xf numFmtId="0" fontId="3" fillId="0" borderId="0" xfId="0" applyFont="1" applyBorder="1" applyAlignment="1" applyProtection="1">
      <alignment vertical="center"/>
    </xf>
    <xf numFmtId="4" fontId="0" fillId="0" borderId="0" xfId="0" applyNumberFormat="1" applyFont="1" applyBorder="1" applyAlignment="1" applyProtection="1">
      <alignment horizontal="center" vertical="center"/>
    </xf>
    <xf numFmtId="0" fontId="3" fillId="0" borderId="17" xfId="0" applyFont="1" applyBorder="1" applyProtection="1"/>
    <xf numFmtId="0" fontId="0" fillId="0" borderId="16" xfId="0" applyFont="1" applyBorder="1" applyAlignment="1" applyProtection="1">
      <alignment vertical="center"/>
    </xf>
    <xf numFmtId="3" fontId="0" fillId="0" borderId="0" xfId="0" applyNumberFormat="1" applyFont="1" applyBorder="1" applyProtection="1"/>
    <xf numFmtId="4" fontId="0" fillId="0" borderId="0" xfId="0" applyNumberFormat="1" applyFont="1" applyBorder="1" applyProtection="1"/>
    <xf numFmtId="0" fontId="0" fillId="0" borderId="5" xfId="0" applyFont="1" applyBorder="1" applyProtection="1"/>
    <xf numFmtId="0" fontId="0" fillId="0" borderId="14" xfId="0" applyFont="1" applyBorder="1" applyAlignment="1" applyProtection="1">
      <alignment horizontal="right" vertical="center"/>
    </xf>
    <xf numFmtId="0" fontId="3" fillId="0" borderId="7" xfId="0" applyFont="1" applyBorder="1" applyAlignment="1" applyProtection="1">
      <alignment vertical="center"/>
    </xf>
    <xf numFmtId="4" fontId="0" fillId="0" borderId="7" xfId="0" applyNumberFormat="1" applyFont="1" applyBorder="1" applyAlignment="1" applyProtection="1">
      <alignment horizontal="center" vertical="center"/>
    </xf>
    <xf numFmtId="0" fontId="0" fillId="0" borderId="17" xfId="0" applyFont="1" applyBorder="1" applyProtection="1"/>
    <xf numFmtId="0" fontId="0" fillId="0" borderId="4" xfId="0" applyFont="1" applyBorder="1" applyAlignment="1" applyProtection="1">
      <alignment horizontal="right" vertical="center"/>
    </xf>
    <xf numFmtId="0" fontId="3" fillId="0" borderId="1" xfId="0" applyFont="1" applyBorder="1" applyAlignment="1" applyProtection="1">
      <alignment vertical="center"/>
    </xf>
    <xf numFmtId="0" fontId="3" fillId="0" borderId="7" xfId="0" applyFont="1" applyBorder="1" applyProtection="1"/>
    <xf numFmtId="0" fontId="3" fillId="0" borderId="2" xfId="0" applyFont="1" applyBorder="1" applyProtection="1"/>
    <xf numFmtId="0" fontId="0" fillId="0" borderId="7" xfId="0" applyFont="1" applyBorder="1" applyAlignment="1" applyProtection="1">
      <alignment vertical="center"/>
    </xf>
    <xf numFmtId="0" fontId="3" fillId="0" borderId="14" xfId="0" applyFont="1" applyBorder="1" applyProtection="1"/>
    <xf numFmtId="0" fontId="3" fillId="0" borderId="20" xfId="0" applyFont="1" applyBorder="1" applyAlignment="1" applyProtection="1">
      <alignment vertical="center"/>
    </xf>
    <xf numFmtId="4" fontId="1" fillId="0" borderId="6" xfId="0" applyNumberFormat="1" applyFont="1" applyBorder="1" applyAlignment="1" applyProtection="1">
      <alignment horizontal="center" vertical="center"/>
    </xf>
    <xf numFmtId="0" fontId="0" fillId="0" borderId="6" xfId="0" applyFont="1" applyBorder="1" applyProtection="1"/>
    <xf numFmtId="4" fontId="0" fillId="0" borderId="12" xfId="0" applyNumberFormat="1" applyFont="1" applyBorder="1" applyAlignment="1" applyProtection="1">
      <alignment horizontal="center" vertical="center"/>
      <protection locked="0"/>
    </xf>
    <xf numFmtId="0" fontId="19" fillId="0" borderId="7" xfId="0" applyFont="1" applyBorder="1" applyProtection="1"/>
    <xf numFmtId="3" fontId="0" fillId="0" borderId="0" xfId="0" applyNumberFormat="1" applyFont="1" applyBorder="1" applyAlignment="1" applyProtection="1">
      <alignment horizontal="center" vertical="center"/>
    </xf>
    <xf numFmtId="0" fontId="0" fillId="0" borderId="29" xfId="0" applyFont="1" applyBorder="1" applyProtection="1"/>
    <xf numFmtId="0" fontId="0" fillId="0" borderId="29" xfId="0" applyFont="1" applyBorder="1" applyAlignment="1" applyProtection="1">
      <alignment horizontal="right"/>
    </xf>
    <xf numFmtId="0" fontId="3" fillId="0" borderId="29" xfId="0" applyFont="1" applyBorder="1" applyAlignment="1" applyProtection="1">
      <alignment vertical="center"/>
    </xf>
    <xf numFmtId="0" fontId="3" fillId="0" borderId="0" xfId="0" applyFont="1" applyFill="1" applyBorder="1" applyProtection="1"/>
    <xf numFmtId="3" fontId="1" fillId="0" borderId="0" xfId="0" applyNumberFormat="1" applyFont="1" applyFill="1" applyBorder="1" applyAlignment="1" applyProtection="1">
      <alignment horizontal="center" vertical="center"/>
    </xf>
    <xf numFmtId="0" fontId="19" fillId="0" borderId="0" xfId="0" applyFont="1" applyBorder="1" applyProtection="1"/>
    <xf numFmtId="0" fontId="0" fillId="0" borderId="4" xfId="0" applyBorder="1" applyAlignment="1" applyProtection="1">
      <alignment horizontal="right" vertical="center"/>
    </xf>
    <xf numFmtId="2" fontId="0" fillId="0" borderId="0" xfId="0" applyNumberFormat="1" applyAlignment="1" applyProtection="1">
      <alignment horizontal="left"/>
    </xf>
    <xf numFmtId="0" fontId="3" fillId="0" borderId="3" xfId="0" applyFont="1" applyBorder="1" applyAlignment="1" applyProtection="1">
      <alignment vertical="center"/>
    </xf>
    <xf numFmtId="2" fontId="0" fillId="0" borderId="0" xfId="0" applyNumberFormat="1" applyFont="1" applyAlignment="1" applyProtection="1">
      <alignment horizontal="left" vertical="center"/>
    </xf>
    <xf numFmtId="0" fontId="0" fillId="0" borderId="11" xfId="0" applyFont="1" applyBorder="1" applyAlignment="1" applyProtection="1">
      <alignment vertical="center"/>
    </xf>
    <xf numFmtId="0" fontId="4" fillId="0" borderId="0" xfId="0" applyFont="1" applyBorder="1" applyAlignment="1" applyProtection="1">
      <alignment horizontal="left" vertical="center"/>
    </xf>
    <xf numFmtId="0" fontId="4" fillId="0" borderId="4" xfId="0" applyFont="1" applyBorder="1" applyAlignment="1" applyProtection="1">
      <alignment horizontal="left" vertical="center"/>
    </xf>
    <xf numFmtId="0" fontId="0" fillId="0" borderId="4" xfId="0" applyFont="1" applyBorder="1" applyProtection="1"/>
    <xf numFmtId="4" fontId="0" fillId="7" borderId="12" xfId="0" applyNumberFormat="1" applyFont="1" applyFill="1" applyBorder="1" applyAlignment="1" applyProtection="1">
      <alignment horizontal="center" vertical="center"/>
      <protection locked="0"/>
    </xf>
    <xf numFmtId="0" fontId="0" fillId="7" borderId="12" xfId="0" applyFont="1" applyFill="1" applyBorder="1" applyAlignment="1" applyProtection="1">
      <alignment horizontal="center" vertical="center"/>
    </xf>
    <xf numFmtId="0" fontId="0" fillId="3" borderId="12" xfId="0" applyFont="1" applyFill="1" applyBorder="1" applyAlignment="1" applyProtection="1">
      <alignment horizontal="center" vertical="center"/>
    </xf>
    <xf numFmtId="0" fontId="3" fillId="0" borderId="2" xfId="0" applyFont="1" applyBorder="1" applyAlignment="1" applyProtection="1">
      <alignment vertical="center"/>
    </xf>
    <xf numFmtId="0" fontId="3" fillId="0" borderId="4" xfId="0" applyFont="1" applyBorder="1" applyAlignment="1" applyProtection="1">
      <alignment vertical="center"/>
    </xf>
    <xf numFmtId="0" fontId="3" fillId="0" borderId="14" xfId="0" applyFont="1" applyBorder="1" applyAlignment="1" applyProtection="1">
      <alignment vertical="center"/>
    </xf>
    <xf numFmtId="3" fontId="1" fillId="3" borderId="12" xfId="0" applyNumberFormat="1" applyFont="1" applyFill="1" applyBorder="1" applyAlignment="1" applyProtection="1">
      <alignment horizontal="center" vertical="center"/>
    </xf>
    <xf numFmtId="3" fontId="0" fillId="7" borderId="12" xfId="0" applyNumberFormat="1" applyFont="1" applyFill="1" applyBorder="1" applyAlignment="1" applyProtection="1">
      <alignment horizontal="center" vertical="center"/>
      <protection locked="0"/>
    </xf>
    <xf numFmtId="3" fontId="1" fillId="3" borderId="18" xfId="0" applyNumberFormat="1" applyFont="1" applyFill="1" applyBorder="1" applyAlignment="1" applyProtection="1">
      <alignment horizontal="center" vertical="center"/>
    </xf>
    <xf numFmtId="0" fontId="0" fillId="0" borderId="7" xfId="0" applyFont="1" applyBorder="1" applyAlignment="1" applyProtection="1">
      <alignment horizontal="right" vertical="center"/>
    </xf>
    <xf numFmtId="3" fontId="1" fillId="3" borderId="27" xfId="0" applyNumberFormat="1" applyFont="1" applyFill="1" applyBorder="1" applyAlignment="1" applyProtection="1">
      <alignment horizontal="center" vertical="center"/>
    </xf>
    <xf numFmtId="0" fontId="1" fillId="0" borderId="0" xfId="0" applyFont="1" applyBorder="1" applyAlignment="1" applyProtection="1">
      <alignment horizontal="center" vertical="center" textRotation="90"/>
    </xf>
    <xf numFmtId="166" fontId="0" fillId="7" borderId="12" xfId="0" applyNumberFormat="1" applyFont="1" applyFill="1" applyBorder="1" applyAlignment="1" applyProtection="1">
      <alignment horizontal="center" vertical="center"/>
      <protection locked="0"/>
    </xf>
    <xf numFmtId="3" fontId="1" fillId="3" borderId="34" xfId="0" applyNumberFormat="1" applyFont="1" applyFill="1" applyBorder="1" applyAlignment="1" applyProtection="1">
      <alignment horizontal="center"/>
    </xf>
    <xf numFmtId="0" fontId="24" fillId="0" borderId="0" xfId="0" applyFont="1" applyBorder="1" applyProtection="1"/>
    <xf numFmtId="0" fontId="24" fillId="0" borderId="17" xfId="0" applyFont="1" applyBorder="1" applyAlignment="1" applyProtection="1">
      <alignment vertical="center"/>
    </xf>
    <xf numFmtId="0" fontId="3" fillId="0" borderId="0" xfId="0" applyFont="1" applyFill="1" applyBorder="1" applyAlignment="1" applyProtection="1">
      <alignment vertical="center"/>
    </xf>
    <xf numFmtId="0" fontId="0" fillId="7" borderId="12" xfId="0" applyFill="1" applyBorder="1" applyAlignment="1" applyProtection="1">
      <alignment horizontal="left" vertical="center"/>
      <protection locked="0"/>
    </xf>
    <xf numFmtId="0" fontId="0" fillId="0" borderId="12" xfId="0" applyFont="1" applyBorder="1" applyAlignment="1" applyProtection="1">
      <alignment horizontal="right" vertical="center"/>
    </xf>
    <xf numFmtId="0" fontId="22" fillId="0" borderId="17" xfId="0" applyFont="1" applyFill="1" applyBorder="1" applyProtection="1"/>
    <xf numFmtId="0" fontId="0" fillId="0" borderId="0" xfId="0" applyFont="1" applyFill="1" applyBorder="1" applyAlignment="1" applyProtection="1">
      <alignment horizontal="right" vertical="center"/>
    </xf>
    <xf numFmtId="3" fontId="1" fillId="0" borderId="12" xfId="0" applyNumberFormat="1" applyFont="1" applyFill="1" applyBorder="1" applyAlignment="1" applyProtection="1">
      <alignment horizontal="center" vertical="center"/>
    </xf>
    <xf numFmtId="0" fontId="1" fillId="0" borderId="38" xfId="0" applyNumberFormat="1" applyFont="1" applyBorder="1" applyAlignment="1" applyProtection="1">
      <alignment horizontal="center" wrapText="1"/>
    </xf>
    <xf numFmtId="165" fontId="0" fillId="3" borderId="12" xfId="1" applyNumberFormat="1" applyFont="1" applyFill="1" applyBorder="1" applyAlignment="1" applyProtection="1">
      <alignment horizontal="center"/>
    </xf>
    <xf numFmtId="0" fontId="39" fillId="0" borderId="1" xfId="0" applyFont="1" applyBorder="1" applyAlignment="1" applyProtection="1">
      <alignment horizontal="right" vertical="center"/>
    </xf>
    <xf numFmtId="0" fontId="0" fillId="0" borderId="0" xfId="0" applyProtection="1"/>
    <xf numFmtId="0" fontId="0" fillId="0" borderId="0" xfId="0" applyFont="1" applyFill="1" applyBorder="1" applyAlignment="1" applyProtection="1">
      <alignment horizontal="center" vertical="center"/>
    </xf>
    <xf numFmtId="2" fontId="0" fillId="0" borderId="0" xfId="0" applyNumberFormat="1" applyFont="1" applyFill="1" applyBorder="1" applyAlignment="1" applyProtection="1">
      <alignment horizontal="left" vertical="center"/>
    </xf>
    <xf numFmtId="0" fontId="0" fillId="0" borderId="5" xfId="0" applyFont="1" applyBorder="1" applyAlignment="1" applyProtection="1">
      <alignment vertical="center"/>
    </xf>
    <xf numFmtId="3" fontId="1" fillId="0" borderId="7" xfId="0" applyNumberFormat="1" applyFont="1" applyFill="1" applyBorder="1" applyAlignment="1" applyProtection="1">
      <alignment horizontal="center" vertical="center"/>
    </xf>
    <xf numFmtId="0" fontId="3" fillId="0" borderId="7" xfId="0" applyFont="1" applyFill="1" applyBorder="1" applyProtection="1"/>
    <xf numFmtId="0" fontId="0" fillId="0" borderId="37" xfId="0" applyFont="1" applyBorder="1" applyAlignment="1" applyProtection="1">
      <alignment vertical="center"/>
    </xf>
    <xf numFmtId="0" fontId="3" fillId="0" borderId="12" xfId="0" applyFont="1" applyBorder="1" applyAlignment="1" applyProtection="1">
      <alignment vertical="center"/>
    </xf>
    <xf numFmtId="0" fontId="3" fillId="0" borderId="38" xfId="0" applyFont="1" applyBorder="1" applyAlignment="1" applyProtection="1">
      <alignment vertical="center"/>
    </xf>
    <xf numFmtId="165" fontId="0" fillId="3" borderId="38" xfId="1" applyNumberFormat="1" applyFont="1" applyFill="1" applyBorder="1" applyAlignment="1" applyProtection="1">
      <alignment horizontal="center"/>
    </xf>
    <xf numFmtId="3" fontId="11" fillId="0" borderId="53" xfId="0" applyNumberFormat="1" applyFont="1" applyBorder="1" applyAlignment="1" applyProtection="1">
      <alignment horizontal="center"/>
    </xf>
    <xf numFmtId="3" fontId="11" fillId="0" borderId="50" xfId="0" applyNumberFormat="1" applyFont="1" applyBorder="1" applyAlignment="1" applyProtection="1">
      <alignment horizontal="center"/>
    </xf>
    <xf numFmtId="3" fontId="1" fillId="4" borderId="42" xfId="0" applyNumberFormat="1" applyFont="1" applyFill="1" applyBorder="1" applyAlignment="1" applyProtection="1">
      <alignment horizontal="center" vertical="center"/>
    </xf>
    <xf numFmtId="3" fontId="1" fillId="4" borderId="50" xfId="0" applyNumberFormat="1" applyFont="1" applyFill="1" applyBorder="1" applyAlignment="1" applyProtection="1">
      <alignment horizontal="center" vertical="center"/>
    </xf>
    <xf numFmtId="3" fontId="1" fillId="4" borderId="44" xfId="0" applyNumberFormat="1" applyFont="1" applyFill="1" applyBorder="1" applyAlignment="1" applyProtection="1">
      <alignment horizontal="center" vertical="center"/>
    </xf>
    <xf numFmtId="3" fontId="20" fillId="4" borderId="53" xfId="0" applyNumberFormat="1" applyFont="1" applyFill="1" applyBorder="1" applyAlignment="1" applyProtection="1">
      <alignment horizontal="center" vertical="center"/>
    </xf>
    <xf numFmtId="0" fontId="0" fillId="0" borderId="15" xfId="0" applyFont="1" applyBorder="1" applyAlignment="1" applyProtection="1">
      <alignment horizontal="right" vertical="center"/>
    </xf>
    <xf numFmtId="0" fontId="3" fillId="0" borderId="15" xfId="0" applyFont="1" applyBorder="1" applyAlignment="1" applyProtection="1">
      <alignment vertical="center"/>
    </xf>
    <xf numFmtId="0" fontId="0" fillId="0" borderId="0" xfId="0" applyFont="1" applyProtection="1"/>
    <xf numFmtId="0" fontId="0" fillId="0" borderId="11" xfId="0" applyFont="1" applyBorder="1" applyProtection="1"/>
    <xf numFmtId="3" fontId="1" fillId="0" borderId="0" xfId="0" applyNumberFormat="1" applyFont="1" applyBorder="1" applyAlignment="1" applyProtection="1">
      <alignment horizontal="center" vertical="center"/>
    </xf>
    <xf numFmtId="3" fontId="1" fillId="0" borderId="6" xfId="0" applyNumberFormat="1" applyFont="1" applyBorder="1" applyAlignment="1" applyProtection="1">
      <alignment horizontal="center" vertical="center"/>
    </xf>
    <xf numFmtId="0" fontId="3" fillId="0" borderId="6" xfId="0" applyFont="1" applyBorder="1" applyAlignment="1" applyProtection="1">
      <alignment vertical="center"/>
    </xf>
    <xf numFmtId="3" fontId="1" fillId="3" borderId="6" xfId="0" applyNumberFormat="1" applyFont="1" applyFill="1" applyBorder="1" applyAlignment="1" applyProtection="1">
      <alignment horizontal="center" vertical="center"/>
    </xf>
    <xf numFmtId="3" fontId="49" fillId="4" borderId="53" xfId="0" applyNumberFormat="1" applyFont="1" applyFill="1" applyBorder="1" applyAlignment="1" applyProtection="1">
      <alignment horizontal="center" vertical="center"/>
    </xf>
    <xf numFmtId="3" fontId="50" fillId="4" borderId="53" xfId="0" applyNumberFormat="1" applyFont="1" applyFill="1" applyBorder="1" applyAlignment="1" applyProtection="1">
      <alignment horizontal="center" vertical="center"/>
    </xf>
    <xf numFmtId="3" fontId="20" fillId="0" borderId="0" xfId="0" applyNumberFormat="1" applyFont="1" applyBorder="1" applyAlignment="1" applyProtection="1">
      <alignment horizontal="center" vertical="center"/>
    </xf>
    <xf numFmtId="3" fontId="49" fillId="0" borderId="0" xfId="0" applyNumberFormat="1" applyFont="1" applyBorder="1" applyAlignment="1" applyProtection="1">
      <alignment horizontal="center" vertical="center"/>
    </xf>
    <xf numFmtId="3" fontId="50" fillId="0" borderId="0" xfId="0" applyNumberFormat="1" applyFont="1" applyBorder="1" applyAlignment="1" applyProtection="1">
      <alignment horizontal="center" vertical="center"/>
    </xf>
    <xf numFmtId="3" fontId="20" fillId="3" borderId="18" xfId="0" applyNumberFormat="1" applyFont="1" applyFill="1" applyBorder="1" applyAlignment="1" applyProtection="1">
      <alignment horizontal="center" vertical="center"/>
    </xf>
    <xf numFmtId="3" fontId="50" fillId="3" borderId="18" xfId="0" applyNumberFormat="1" applyFont="1" applyFill="1" applyBorder="1" applyAlignment="1" applyProtection="1">
      <alignment horizontal="center" vertical="center"/>
    </xf>
    <xf numFmtId="3" fontId="49" fillId="3" borderId="18" xfId="0" applyNumberFormat="1" applyFont="1" applyFill="1" applyBorder="1" applyAlignment="1" applyProtection="1">
      <alignment horizontal="center" vertical="center"/>
    </xf>
    <xf numFmtId="0" fontId="0" fillId="0" borderId="0" xfId="0" applyFill="1" applyProtection="1"/>
    <xf numFmtId="3" fontId="0" fillId="0" borderId="12" xfId="0" applyNumberFormat="1" applyFont="1" applyFill="1" applyBorder="1" applyAlignment="1" applyProtection="1">
      <alignment horizontal="center" vertical="center"/>
    </xf>
    <xf numFmtId="166" fontId="0" fillId="7" borderId="35" xfId="0" applyNumberFormat="1" applyFont="1" applyFill="1" applyBorder="1" applyAlignment="1" applyProtection="1">
      <alignment horizontal="center" vertical="center"/>
      <protection locked="0"/>
    </xf>
    <xf numFmtId="166" fontId="0" fillId="7" borderId="34" xfId="0" applyNumberFormat="1" applyFont="1" applyFill="1" applyBorder="1" applyAlignment="1" applyProtection="1">
      <alignment horizontal="center" vertical="center"/>
      <protection locked="0"/>
    </xf>
    <xf numFmtId="0" fontId="0" fillId="0" borderId="0" xfId="0" applyProtection="1">
      <protection locked="0"/>
    </xf>
    <xf numFmtId="0" fontId="16" fillId="0" borderId="0" xfId="0" applyFont="1" applyAlignment="1" applyProtection="1"/>
    <xf numFmtId="0" fontId="20" fillId="0" borderId="0" xfId="0" applyFont="1" applyProtection="1"/>
    <xf numFmtId="0" fontId="0" fillId="0" borderId="0" xfId="0" applyAlignment="1" applyProtection="1">
      <alignment horizontal="center" wrapText="1"/>
    </xf>
    <xf numFmtId="0" fontId="27" fillId="0" borderId="0" xfId="2" applyFill="1" applyBorder="1" applyAlignment="1" applyProtection="1">
      <alignment vertical="center"/>
    </xf>
    <xf numFmtId="0" fontId="0" fillId="0" borderId="0" xfId="0" quotePrefix="1" applyProtection="1"/>
    <xf numFmtId="15" fontId="0" fillId="7" borderId="12" xfId="0" applyNumberFormat="1" applyFill="1" applyBorder="1" applyAlignment="1" applyProtection="1">
      <alignment horizontal="left"/>
      <protection locked="0"/>
    </xf>
    <xf numFmtId="0" fontId="1" fillId="0" borderId="0" xfId="0" applyFont="1" applyFill="1" applyBorder="1" applyAlignment="1" applyProtection="1">
      <alignment horizontal="right" vertical="center"/>
    </xf>
    <xf numFmtId="4" fontId="0" fillId="0" borderId="12" xfId="0" applyNumberFormat="1" applyFont="1" applyBorder="1" applyAlignment="1" applyProtection="1">
      <alignment horizontal="center" vertical="center"/>
    </xf>
    <xf numFmtId="0" fontId="0" fillId="0" borderId="0" xfId="0" applyFont="1" applyProtection="1">
      <protection locked="0"/>
    </xf>
    <xf numFmtId="0" fontId="0" fillId="0" borderId="0" xfId="0" applyFont="1" applyAlignment="1" applyProtection="1">
      <alignment vertical="center"/>
      <protection locked="0"/>
    </xf>
    <xf numFmtId="0" fontId="0" fillId="0" borderId="0" xfId="0" applyFont="1" applyBorder="1" applyAlignment="1" applyProtection="1">
      <alignment vertical="center"/>
      <protection locked="0"/>
    </xf>
    <xf numFmtId="0" fontId="0" fillId="0" borderId="0" xfId="0" quotePrefix="1" applyFont="1" applyProtection="1">
      <protection locked="0"/>
    </xf>
    <xf numFmtId="0" fontId="24" fillId="0" borderId="0" xfId="0" applyFont="1" applyProtection="1">
      <protection locked="0"/>
    </xf>
    <xf numFmtId="0" fontId="1" fillId="0" borderId="0" xfId="0" applyFont="1" applyAlignment="1" applyProtection="1">
      <alignment horizontal="left"/>
    </xf>
    <xf numFmtId="0" fontId="24" fillId="0" borderId="0" xfId="0" applyFont="1" applyFill="1" applyProtection="1">
      <protection locked="0"/>
    </xf>
    <xf numFmtId="0" fontId="0" fillId="0" borderId="0" xfId="0" applyBorder="1" applyAlignment="1" applyProtection="1">
      <alignment wrapText="1"/>
    </xf>
    <xf numFmtId="0" fontId="1" fillId="0" borderId="12" xfId="0" applyFont="1" applyBorder="1" applyProtection="1"/>
    <xf numFmtId="0" fontId="0" fillId="0" borderId="0" xfId="0" applyBorder="1" applyAlignment="1" applyProtection="1">
      <alignment vertical="top" wrapText="1"/>
    </xf>
    <xf numFmtId="0" fontId="0" fillId="0" borderId="0" xfId="0" applyFont="1" applyAlignment="1" applyProtection="1">
      <alignment horizontal="left"/>
      <protection locked="0"/>
    </xf>
    <xf numFmtId="0" fontId="0" fillId="0" borderId="0" xfId="0" applyFont="1" applyBorder="1" applyProtection="1">
      <protection locked="0"/>
    </xf>
    <xf numFmtId="0" fontId="11" fillId="0" borderId="0" xfId="0" applyFont="1" applyAlignment="1" applyProtection="1">
      <alignment horizontal="left" vertical="center"/>
      <protection locked="0"/>
    </xf>
    <xf numFmtId="0" fontId="0" fillId="0" borderId="0" xfId="0" applyFont="1" applyFill="1" applyProtection="1">
      <protection locked="0"/>
    </xf>
    <xf numFmtId="0" fontId="0" fillId="0" borderId="0" xfId="0" applyFont="1" applyAlignment="1" applyProtection="1">
      <alignment textRotation="90"/>
      <protection locked="0"/>
    </xf>
    <xf numFmtId="0" fontId="0" fillId="0" borderId="0" xfId="0" applyFill="1" applyProtection="1">
      <protection locked="0"/>
    </xf>
    <xf numFmtId="3" fontId="0" fillId="0" borderId="0" xfId="0" applyNumberFormat="1" applyFont="1" applyProtection="1">
      <protection locked="0"/>
    </xf>
    <xf numFmtId="0" fontId="0" fillId="0" borderId="0" xfId="0" applyFont="1" applyAlignment="1" applyProtection="1">
      <alignment horizontal="center"/>
      <protection locked="0"/>
    </xf>
    <xf numFmtId="0" fontId="0" fillId="0" borderId="0" xfId="0" applyFont="1" applyFill="1" applyBorder="1" applyAlignment="1" applyProtection="1">
      <alignment horizontal="center"/>
      <protection locked="0"/>
    </xf>
    <xf numFmtId="0" fontId="43" fillId="0" borderId="0" xfId="2" applyFont="1" applyFill="1" applyBorder="1" applyAlignment="1" applyProtection="1">
      <alignment vertical="center"/>
      <protection locked="0"/>
    </xf>
    <xf numFmtId="0" fontId="11" fillId="0" borderId="0" xfId="0" applyFont="1" applyAlignment="1" applyProtection="1">
      <protection locked="0"/>
    </xf>
    <xf numFmtId="0" fontId="0" fillId="0" borderId="0" xfId="0" applyFont="1" applyAlignment="1" applyProtection="1">
      <alignment wrapText="1"/>
      <protection locked="0"/>
    </xf>
    <xf numFmtId="0" fontId="32" fillId="7" borderId="18" xfId="0" applyFont="1" applyFill="1" applyBorder="1" applyAlignment="1" applyProtection="1">
      <alignment horizontal="center"/>
      <protection locked="0"/>
    </xf>
    <xf numFmtId="0" fontId="31" fillId="0" borderId="0" xfId="0" applyFont="1" applyBorder="1" applyAlignment="1" applyProtection="1">
      <alignment vertical="top" wrapText="1"/>
      <protection locked="0"/>
    </xf>
    <xf numFmtId="4" fontId="0" fillId="0" borderId="12" xfId="0" applyNumberFormat="1" applyFont="1" applyBorder="1" applyAlignment="1" applyProtection="1">
      <alignment horizontal="right" vertical="center"/>
    </xf>
    <xf numFmtId="3" fontId="0" fillId="0" borderId="0" xfId="0" applyNumberFormat="1" applyFont="1" applyFill="1" applyBorder="1" applyAlignment="1" applyProtection="1">
      <alignment horizontal="center" vertical="center"/>
    </xf>
    <xf numFmtId="3" fontId="0" fillId="0" borderId="1" xfId="0" applyNumberFormat="1" applyFont="1" applyBorder="1" applyAlignment="1" applyProtection="1">
      <alignment horizontal="center" vertical="center"/>
    </xf>
    <xf numFmtId="0" fontId="27" fillId="6" borderId="12" xfId="2" applyFill="1" applyBorder="1" applyAlignment="1" applyProtection="1">
      <alignment horizontal="center" wrapText="1"/>
    </xf>
    <xf numFmtId="0" fontId="0" fillId="0" borderId="17" xfId="0" applyBorder="1" applyProtection="1">
      <protection locked="0"/>
    </xf>
    <xf numFmtId="0" fontId="0" fillId="0" borderId="0" xfId="0" applyAlignment="1" applyProtection="1">
      <alignment horizontal="right"/>
    </xf>
    <xf numFmtId="3" fontId="1" fillId="9" borderId="18" xfId="0" applyNumberFormat="1" applyFont="1" applyFill="1" applyBorder="1" applyAlignment="1" applyProtection="1">
      <alignment horizontal="center" vertical="center"/>
    </xf>
    <xf numFmtId="0" fontId="0" fillId="7" borderId="12" xfId="0" applyNumberFormat="1" applyFont="1" applyFill="1" applyBorder="1" applyAlignment="1" applyProtection="1">
      <alignment horizontal="center"/>
      <protection locked="0"/>
    </xf>
    <xf numFmtId="167" fontId="0" fillId="7" borderId="12" xfId="0" applyNumberFormat="1" applyFont="1" applyFill="1" applyBorder="1" applyAlignment="1" applyProtection="1">
      <alignment horizontal="center"/>
      <protection locked="0"/>
    </xf>
    <xf numFmtId="0" fontId="0" fillId="0" borderId="0" xfId="0" applyProtection="1">
      <protection locked="0"/>
    </xf>
    <xf numFmtId="0" fontId="3" fillId="7" borderId="12" xfId="0" applyFont="1" applyFill="1" applyBorder="1" applyProtection="1">
      <protection locked="0"/>
    </xf>
    <xf numFmtId="0" fontId="0" fillId="7" borderId="12" xfId="0" applyFill="1" applyBorder="1" applyProtection="1">
      <protection locked="0"/>
    </xf>
    <xf numFmtId="0" fontId="1" fillId="0" borderId="0" xfId="0" applyFont="1" applyAlignment="1" applyProtection="1">
      <alignment horizontal="right"/>
    </xf>
    <xf numFmtId="0" fontId="0" fillId="7" borderId="12" xfId="0" applyFill="1" applyBorder="1" applyAlignment="1" applyProtection="1">
      <alignment horizontal="left"/>
      <protection locked="0"/>
    </xf>
    <xf numFmtId="0" fontId="0" fillId="0" borderId="0" xfId="0" applyProtection="1"/>
    <xf numFmtId="0" fontId="3" fillId="0" borderId="26" xfId="0" applyFont="1" applyBorder="1" applyProtection="1"/>
    <xf numFmtId="3" fontId="0" fillId="7" borderId="28" xfId="0" applyNumberFormat="1" applyFont="1" applyFill="1" applyBorder="1" applyAlignment="1" applyProtection="1">
      <alignment horizontal="center" vertical="center"/>
      <protection locked="0"/>
    </xf>
    <xf numFmtId="0" fontId="3" fillId="0" borderId="12" xfId="0" applyFont="1" applyBorder="1" applyAlignment="1" applyProtection="1">
      <alignment horizontal="center"/>
    </xf>
    <xf numFmtId="0" fontId="3" fillId="0" borderId="28" xfId="0" applyFont="1" applyBorder="1" applyAlignment="1" applyProtection="1">
      <alignment horizontal="center"/>
    </xf>
    <xf numFmtId="0" fontId="3" fillId="0" borderId="59" xfId="0" applyFont="1" applyBorder="1" applyProtection="1"/>
    <xf numFmtId="3" fontId="1" fillId="0" borderId="12" xfId="0" applyNumberFormat="1" applyFont="1" applyBorder="1" applyAlignment="1" applyProtection="1">
      <alignment horizontal="center" vertical="center"/>
    </xf>
    <xf numFmtId="3" fontId="0" fillId="0" borderId="12" xfId="0" applyNumberFormat="1" applyFont="1" applyBorder="1" applyAlignment="1" applyProtection="1">
      <alignment horizontal="center" vertical="center"/>
    </xf>
    <xf numFmtId="0" fontId="8" fillId="0" borderId="6" xfId="0" applyFont="1" applyBorder="1" applyAlignment="1" applyProtection="1">
      <alignment horizontal="center" vertical="center"/>
    </xf>
    <xf numFmtId="0" fontId="1" fillId="0" borderId="0" xfId="0" applyFont="1" applyFill="1" applyBorder="1" applyAlignment="1" applyProtection="1">
      <alignment horizontal="right"/>
    </xf>
    <xf numFmtId="0" fontId="1" fillId="0" borderId="6" xfId="0" applyFont="1" applyBorder="1" applyAlignment="1" applyProtection="1">
      <alignment horizontal="right" vertical="center"/>
    </xf>
    <xf numFmtId="3" fontId="49" fillId="3" borderId="6" xfId="0" applyNumberFormat="1" applyFont="1" applyFill="1" applyBorder="1" applyAlignment="1" applyProtection="1">
      <alignment horizontal="center" vertical="center"/>
    </xf>
    <xf numFmtId="3" fontId="50" fillId="3" borderId="6" xfId="0" applyNumberFormat="1" applyFont="1" applyFill="1" applyBorder="1" applyAlignment="1" applyProtection="1">
      <alignment horizontal="center" vertical="center"/>
    </xf>
    <xf numFmtId="3" fontId="1" fillId="3" borderId="35" xfId="0" applyNumberFormat="1" applyFont="1" applyFill="1" applyBorder="1" applyAlignment="1" applyProtection="1">
      <alignment horizontal="center" vertical="center"/>
    </xf>
    <xf numFmtId="0" fontId="0" fillId="0" borderId="6" xfId="0" applyFont="1" applyBorder="1" applyAlignment="1" applyProtection="1">
      <alignment horizontal="right"/>
    </xf>
    <xf numFmtId="3" fontId="0" fillId="0" borderId="6" xfId="0" applyNumberFormat="1" applyFont="1" applyBorder="1" applyAlignment="1" applyProtection="1">
      <alignment horizontal="center" vertical="center"/>
    </xf>
    <xf numFmtId="4" fontId="0" fillId="0" borderId="6" xfId="0" applyNumberFormat="1" applyFont="1" applyBorder="1" applyAlignment="1" applyProtection="1">
      <alignment horizontal="center" vertical="center"/>
    </xf>
    <xf numFmtId="0" fontId="1" fillId="7" borderId="12" xfId="0" applyFont="1" applyFill="1" applyBorder="1" applyAlignment="1" applyProtection="1">
      <alignment horizontal="left" vertical="center"/>
      <protection locked="0"/>
    </xf>
    <xf numFmtId="0" fontId="1" fillId="7" borderId="12" xfId="0" applyNumberFormat="1" applyFont="1" applyFill="1" applyBorder="1" applyAlignment="1" applyProtection="1">
      <alignment horizontal="left"/>
      <protection locked="0"/>
    </xf>
    <xf numFmtId="15" fontId="1" fillId="0" borderId="1" xfId="0" applyNumberFormat="1" applyFont="1" applyBorder="1" applyAlignment="1" applyProtection="1">
      <alignment horizontal="center"/>
    </xf>
    <xf numFmtId="0" fontId="0" fillId="0" borderId="0" xfId="0" applyBorder="1" applyAlignment="1" applyProtection="1">
      <alignment horizontal="right"/>
    </xf>
    <xf numFmtId="0" fontId="0" fillId="0" borderId="7" xfId="0" applyBorder="1" applyAlignment="1" applyProtection="1">
      <alignment horizontal="right" vertical="center"/>
    </xf>
    <xf numFmtId="0" fontId="54" fillId="0" borderId="0" xfId="0" applyFont="1" applyBorder="1" applyAlignment="1" applyProtection="1">
      <alignment vertical="center"/>
    </xf>
    <xf numFmtId="0" fontId="54" fillId="0" borderId="4" xfId="0" applyFont="1" applyBorder="1" applyAlignment="1" applyProtection="1">
      <alignment vertical="center"/>
    </xf>
    <xf numFmtId="0" fontId="1" fillId="0" borderId="0" xfId="0" applyFont="1" applyBorder="1" applyAlignment="1" applyProtection="1">
      <alignment horizontal="right"/>
    </xf>
    <xf numFmtId="0" fontId="0" fillId="0" borderId="0" xfId="0" applyFont="1" applyBorder="1" applyAlignment="1" applyProtection="1">
      <alignment horizontal="right"/>
    </xf>
    <xf numFmtId="0" fontId="0" fillId="0" borderId="1" xfId="0" applyFont="1" applyBorder="1" applyAlignment="1" applyProtection="1">
      <alignment horizontal="right" vertical="center"/>
    </xf>
    <xf numFmtId="0" fontId="0" fillId="0" borderId="1" xfId="0" applyFont="1" applyBorder="1" applyAlignment="1" applyProtection="1">
      <alignment horizontal="right"/>
    </xf>
    <xf numFmtId="0" fontId="0" fillId="0" borderId="0" xfId="0" applyFont="1" applyAlignment="1" applyProtection="1">
      <alignment vertical="center"/>
    </xf>
    <xf numFmtId="0" fontId="0" fillId="0" borderId="0" xfId="0" applyFont="1" applyBorder="1" applyAlignment="1" applyProtection="1">
      <alignment horizontal="right" vertical="center"/>
    </xf>
    <xf numFmtId="0" fontId="0" fillId="0" borderId="0" xfId="0" applyBorder="1" applyAlignment="1" applyProtection="1">
      <alignment horizontal="right" vertical="center"/>
    </xf>
    <xf numFmtId="0" fontId="0" fillId="0" borderId="1" xfId="0" applyBorder="1" applyAlignment="1" applyProtection="1">
      <alignment horizontal="right" vertical="center"/>
    </xf>
    <xf numFmtId="0" fontId="0" fillId="0" borderId="0" xfId="0" applyFont="1" applyAlignment="1" applyProtection="1"/>
    <xf numFmtId="0" fontId="0" fillId="0" borderId="0" xfId="0" applyAlignment="1" applyProtection="1">
      <alignment wrapText="1"/>
    </xf>
    <xf numFmtId="0" fontId="55" fillId="0" borderId="17" xfId="0" applyFont="1" applyBorder="1" applyAlignment="1" applyProtection="1">
      <alignment horizontal="right" vertical="center"/>
    </xf>
    <xf numFmtId="0" fontId="55" fillId="0" borderId="0" xfId="0" applyFont="1" applyBorder="1" applyAlignment="1" applyProtection="1">
      <alignment vertical="center"/>
    </xf>
    <xf numFmtId="0" fontId="0" fillId="0" borderId="0" xfId="0" applyFont="1" applyAlignment="1" applyProtection="1">
      <alignment horizontal="left" vertical="center"/>
    </xf>
    <xf numFmtId="3" fontId="1" fillId="3" borderId="12" xfId="0" applyNumberFormat="1" applyFont="1" applyFill="1" applyBorder="1" applyAlignment="1" applyProtection="1">
      <alignment horizontal="center" vertical="center"/>
      <protection locked="0"/>
    </xf>
    <xf numFmtId="0" fontId="0" fillId="0" borderId="37" xfId="0" applyFont="1" applyBorder="1" applyAlignment="1" applyProtection="1">
      <protection locked="0"/>
    </xf>
    <xf numFmtId="3" fontId="20" fillId="3" borderId="6" xfId="0" applyNumberFormat="1" applyFont="1" applyFill="1" applyBorder="1" applyAlignment="1" applyProtection="1">
      <alignment horizontal="center" vertical="center"/>
    </xf>
    <xf numFmtId="0" fontId="1" fillId="0" borderId="0" xfId="0" applyFont="1" applyAlignment="1" applyProtection="1">
      <alignment horizontal="center"/>
    </xf>
    <xf numFmtId="0" fontId="0" fillId="0" borderId="6" xfId="0" applyBorder="1" applyAlignment="1" applyProtection="1">
      <alignment vertical="top" wrapText="1"/>
    </xf>
    <xf numFmtId="3" fontId="0" fillId="7" borderId="12" xfId="0" applyNumberFormat="1" applyFont="1" applyFill="1" applyBorder="1" applyAlignment="1" applyProtection="1">
      <alignment horizontal="center"/>
      <protection locked="0"/>
    </xf>
    <xf numFmtId="0" fontId="0" fillId="7" borderId="38" xfId="0" applyFont="1" applyFill="1" applyBorder="1" applyAlignment="1" applyProtection="1">
      <alignment horizontal="center"/>
      <protection locked="0"/>
    </xf>
    <xf numFmtId="3" fontId="0" fillId="7" borderId="27" xfId="0" applyNumberFormat="1" applyFont="1" applyFill="1" applyBorder="1" applyAlignment="1" applyProtection="1">
      <alignment horizontal="center"/>
      <protection locked="0"/>
    </xf>
    <xf numFmtId="0" fontId="0" fillId="7" borderId="48" xfId="0" applyFont="1" applyFill="1" applyBorder="1" applyAlignment="1" applyProtection="1">
      <alignment horizontal="center"/>
      <protection locked="0"/>
    </xf>
    <xf numFmtId="0" fontId="0" fillId="0" borderId="7" xfId="0" applyBorder="1" applyAlignment="1" applyProtection="1">
      <alignment vertical="top" wrapText="1"/>
    </xf>
    <xf numFmtId="49" fontId="0" fillId="7" borderId="12" xfId="0" quotePrefix="1" applyNumberFormat="1" applyFill="1" applyBorder="1" applyAlignment="1" applyProtection="1">
      <alignment horizontal="left"/>
      <protection locked="0"/>
    </xf>
    <xf numFmtId="0" fontId="0" fillId="0" borderId="0" xfId="0" applyFont="1" applyBorder="1" applyAlignment="1" applyProtection="1">
      <alignment horizontal="right" vertical="center"/>
    </xf>
    <xf numFmtId="0" fontId="1" fillId="0" borderId="10" xfId="0" applyFont="1" applyBorder="1" applyAlignment="1" applyProtection="1">
      <alignment horizontal="center" vertical="center" textRotation="90"/>
    </xf>
    <xf numFmtId="0" fontId="0" fillId="0" borderId="39" xfId="0" applyFont="1" applyBorder="1" applyProtection="1"/>
    <xf numFmtId="0" fontId="3" fillId="0" borderId="39" xfId="0" applyFont="1" applyBorder="1" applyAlignment="1" applyProtection="1">
      <alignment vertical="center"/>
    </xf>
    <xf numFmtId="4" fontId="0" fillId="0" borderId="39" xfId="0" applyNumberFormat="1" applyFont="1" applyBorder="1" applyAlignment="1" applyProtection="1">
      <alignment horizontal="center" vertical="center"/>
    </xf>
    <xf numFmtId="0" fontId="3" fillId="0" borderId="49" xfId="0" applyFont="1" applyBorder="1" applyAlignment="1" applyProtection="1">
      <alignment vertical="center"/>
    </xf>
    <xf numFmtId="3" fontId="1" fillId="0" borderId="15" xfId="0" applyNumberFormat="1" applyFont="1" applyFill="1" applyBorder="1" applyAlignment="1" applyProtection="1">
      <alignment horizontal="center" vertical="center"/>
    </xf>
    <xf numFmtId="0" fontId="0" fillId="0" borderId="0" xfId="0" applyBorder="1" applyAlignment="1" applyProtection="1">
      <alignment horizontal="left"/>
    </xf>
    <xf numFmtId="3" fontId="50" fillId="0" borderId="0" xfId="0" applyNumberFormat="1" applyFont="1" applyBorder="1" applyAlignment="1" applyProtection="1">
      <alignment horizontal="right" vertical="center"/>
    </xf>
    <xf numFmtId="3" fontId="49" fillId="0" borderId="0" xfId="0" applyNumberFormat="1" applyFont="1" applyBorder="1" applyAlignment="1" applyProtection="1">
      <alignment horizontal="right" vertical="center"/>
    </xf>
    <xf numFmtId="0" fontId="1" fillId="0" borderId="19" xfId="0" applyFont="1" applyBorder="1" applyAlignment="1" applyProtection="1">
      <alignment horizontal="right" vertical="center" wrapText="1"/>
    </xf>
    <xf numFmtId="3" fontId="20" fillId="0" borderId="0" xfId="0" applyNumberFormat="1" applyFont="1" applyBorder="1" applyAlignment="1" applyProtection="1">
      <alignment horizontal="right" vertical="center"/>
    </xf>
    <xf numFmtId="0" fontId="1" fillId="0" borderId="6" xfId="0" applyFont="1" applyBorder="1" applyAlignment="1" applyProtection="1">
      <alignment horizontal="left" vertical="center"/>
    </xf>
    <xf numFmtId="0" fontId="1" fillId="0" borderId="1" xfId="0" applyFont="1" applyBorder="1" applyAlignment="1" applyProtection="1">
      <alignment horizontal="right" vertical="center"/>
    </xf>
    <xf numFmtId="0" fontId="25" fillId="0" borderId="0" xfId="0" applyNumberFormat="1" applyFont="1" applyAlignment="1" applyProtection="1">
      <alignment horizontal="center"/>
      <protection locked="0"/>
    </xf>
    <xf numFmtId="0" fontId="25" fillId="0" borderId="0" xfId="0" applyNumberFormat="1" applyFont="1" applyAlignment="1" applyProtection="1">
      <protection locked="0"/>
    </xf>
    <xf numFmtId="0" fontId="0" fillId="0" borderId="0" xfId="0" applyNumberFormat="1" applyProtection="1">
      <protection locked="0"/>
    </xf>
    <xf numFmtId="0" fontId="0" fillId="0" borderId="0" xfId="0" applyNumberFormat="1" applyFill="1" applyBorder="1" applyAlignment="1" applyProtection="1">
      <alignment vertical="top" wrapText="1"/>
      <protection locked="0"/>
    </xf>
    <xf numFmtId="0" fontId="0" fillId="0" borderId="0" xfId="0" applyNumberFormat="1" applyFill="1" applyBorder="1" applyAlignment="1" applyProtection="1">
      <alignment vertical="top"/>
      <protection locked="0"/>
    </xf>
    <xf numFmtId="0" fontId="0" fillId="0" borderId="0" xfId="0" applyNumberFormat="1" applyBorder="1" applyAlignment="1" applyProtection="1">
      <alignment vertical="top" wrapText="1"/>
      <protection locked="0"/>
    </xf>
    <xf numFmtId="0" fontId="0" fillId="0" borderId="0" xfId="0" quotePrefix="1" applyNumberFormat="1" applyBorder="1" applyAlignment="1" applyProtection="1">
      <alignment vertical="center" wrapText="1"/>
      <protection locked="0"/>
    </xf>
    <xf numFmtId="0" fontId="1" fillId="0" borderId="0" xfId="0" applyFont="1" applyBorder="1" applyAlignment="1" applyProtection="1">
      <alignment horizontal="right"/>
      <protection locked="0"/>
    </xf>
    <xf numFmtId="0" fontId="0" fillId="0" borderId="6" xfId="0" applyFont="1" applyBorder="1" applyAlignment="1" applyProtection="1">
      <alignment horizontal="right" vertical="center"/>
      <protection locked="0"/>
    </xf>
    <xf numFmtId="0" fontId="0" fillId="0" borderId="58" xfId="0" applyFont="1" applyBorder="1" applyProtection="1">
      <protection locked="0"/>
    </xf>
    <xf numFmtId="0" fontId="4" fillId="0" borderId="7" xfId="0" applyFont="1" applyBorder="1" applyProtection="1">
      <protection locked="0"/>
    </xf>
    <xf numFmtId="0" fontId="0" fillId="0" borderId="7" xfId="0" applyFont="1" applyBorder="1" applyProtection="1">
      <protection locked="0"/>
    </xf>
    <xf numFmtId="0" fontId="0" fillId="0" borderId="6" xfId="0" applyFont="1" applyBorder="1" applyProtection="1">
      <protection locked="0"/>
    </xf>
    <xf numFmtId="0" fontId="0" fillId="0" borderId="14" xfId="0" applyFont="1" applyBorder="1" applyProtection="1">
      <protection locked="0"/>
    </xf>
    <xf numFmtId="0" fontId="0" fillId="0" borderId="11" xfId="0" applyFont="1" applyBorder="1" applyAlignment="1" applyProtection="1">
      <alignment vertical="center"/>
      <protection locked="0"/>
    </xf>
    <xf numFmtId="0" fontId="0" fillId="0" borderId="59" xfId="0" applyFont="1" applyBorder="1" applyAlignment="1" applyProtection="1">
      <alignment vertical="center"/>
      <protection locked="0"/>
    </xf>
    <xf numFmtId="3" fontId="1" fillId="0" borderId="0" xfId="0" applyNumberFormat="1"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3" fillId="0" borderId="40" xfId="0" applyFont="1" applyBorder="1" applyAlignment="1" applyProtection="1">
      <alignment vertical="center"/>
      <protection locked="0"/>
    </xf>
    <xf numFmtId="3" fontId="1" fillId="0" borderId="1" xfId="0" applyNumberFormat="1" applyFont="1" applyBorder="1" applyAlignment="1" applyProtection="1">
      <alignment horizontal="center" vertical="center"/>
      <protection locked="0"/>
    </xf>
    <xf numFmtId="0" fontId="3" fillId="0" borderId="25" xfId="0" applyFont="1" applyBorder="1" applyAlignment="1" applyProtection="1">
      <alignment vertical="center"/>
      <protection locked="0"/>
    </xf>
    <xf numFmtId="0" fontId="0" fillId="0" borderId="16" xfId="0" applyFont="1" applyBorder="1" applyAlignment="1" applyProtection="1">
      <alignment vertical="center"/>
      <protection locked="0"/>
    </xf>
    <xf numFmtId="0" fontId="0" fillId="0" borderId="1" xfId="0" applyFont="1" applyBorder="1" applyAlignment="1" applyProtection="1">
      <alignment vertical="center"/>
      <protection locked="0"/>
    </xf>
    <xf numFmtId="0" fontId="0" fillId="0" borderId="1" xfId="0" applyFont="1" applyBorder="1" applyAlignment="1" applyProtection="1">
      <alignment horizontal="right" vertical="center"/>
      <protection locked="0"/>
    </xf>
    <xf numFmtId="0" fontId="3" fillId="0" borderId="1" xfId="0" applyFont="1" applyBorder="1" applyAlignment="1" applyProtection="1">
      <alignment vertical="center"/>
      <protection locked="0"/>
    </xf>
    <xf numFmtId="0" fontId="0" fillId="0" borderId="7" xfId="0" applyFont="1" applyBorder="1" applyAlignment="1" applyProtection="1">
      <alignment vertical="center"/>
      <protection locked="0"/>
    </xf>
    <xf numFmtId="0" fontId="0" fillId="0" borderId="7" xfId="0" applyFont="1" applyBorder="1" applyAlignment="1" applyProtection="1">
      <alignment horizontal="right" vertical="center"/>
      <protection locked="0"/>
    </xf>
    <xf numFmtId="3" fontId="1" fillId="0" borderId="7" xfId="0" applyNumberFormat="1" applyFont="1" applyBorder="1" applyAlignment="1" applyProtection="1">
      <alignment horizontal="center" vertical="center"/>
      <protection locked="0"/>
    </xf>
    <xf numFmtId="0" fontId="3" fillId="0" borderId="6" xfId="0" applyFont="1" applyBorder="1" applyAlignment="1" applyProtection="1">
      <alignment vertical="center"/>
      <protection locked="0"/>
    </xf>
    <xf numFmtId="0" fontId="0" fillId="0" borderId="4" xfId="0" applyFont="1" applyBorder="1" applyAlignment="1" applyProtection="1">
      <alignment vertical="center"/>
      <protection locked="0"/>
    </xf>
    <xf numFmtId="0" fontId="0" fillId="0" borderId="0" xfId="0" applyFont="1" applyAlignment="1" applyProtection="1">
      <alignment vertical="center" textRotation="90"/>
      <protection locked="0"/>
    </xf>
    <xf numFmtId="3" fontId="4" fillId="0" borderId="1" xfId="0" applyNumberFormat="1" applyFont="1" applyBorder="1" applyAlignment="1" applyProtection="1">
      <alignment horizontal="center" vertical="center"/>
      <protection locked="0"/>
    </xf>
    <xf numFmtId="0" fontId="0" fillId="0" borderId="0" xfId="0" applyFont="1" applyBorder="1" applyAlignment="1" applyProtection="1">
      <alignment horizontal="right" vertical="center"/>
      <protection locked="0"/>
    </xf>
    <xf numFmtId="0" fontId="0" fillId="0" borderId="13" xfId="0" applyFont="1" applyBorder="1" applyAlignment="1" applyProtection="1">
      <alignment vertical="center"/>
      <protection locked="0"/>
    </xf>
    <xf numFmtId="0" fontId="0" fillId="0" borderId="15" xfId="0" applyFont="1" applyBorder="1" applyAlignment="1" applyProtection="1">
      <alignment vertical="center"/>
      <protection locked="0"/>
    </xf>
    <xf numFmtId="0" fontId="0" fillId="0" borderId="45" xfId="0" applyFont="1" applyBorder="1" applyAlignment="1" applyProtection="1">
      <alignment vertical="center"/>
      <protection locked="0"/>
    </xf>
    <xf numFmtId="0" fontId="0" fillId="0" borderId="3" xfId="0" applyFont="1" applyBorder="1" applyAlignment="1" applyProtection="1">
      <alignment vertical="center"/>
      <protection locked="0"/>
    </xf>
    <xf numFmtId="0" fontId="0" fillId="0" borderId="0" xfId="0" applyFont="1" applyBorder="1" applyAlignment="1" applyProtection="1">
      <protection locked="0"/>
    </xf>
    <xf numFmtId="0" fontId="1" fillId="0" borderId="0" xfId="0" applyFont="1" applyAlignment="1" applyProtection="1">
      <alignment horizontal="right"/>
      <protection locked="0"/>
    </xf>
    <xf numFmtId="0" fontId="1" fillId="0" borderId="0" xfId="0" applyFont="1" applyFill="1" applyBorder="1" applyAlignment="1" applyProtection="1">
      <alignment horizontal="right"/>
      <protection locked="0"/>
    </xf>
    <xf numFmtId="0" fontId="0" fillId="0" borderId="37" xfId="0" applyFont="1" applyBorder="1" applyAlignment="1" applyProtection="1"/>
    <xf numFmtId="0" fontId="8" fillId="0" borderId="0" xfId="0" applyFont="1" applyBorder="1" applyAlignment="1" applyProtection="1">
      <protection locked="0"/>
    </xf>
    <xf numFmtId="0" fontId="8" fillId="0" borderId="0" xfId="0" applyFont="1" applyBorder="1" applyAlignment="1" applyProtection="1">
      <alignment horizontal="center"/>
      <protection locked="0"/>
    </xf>
    <xf numFmtId="0" fontId="0" fillId="0" borderId="0" xfId="0" applyFont="1" applyBorder="1" applyAlignment="1" applyProtection="1">
      <alignment horizontal="center"/>
      <protection locked="0"/>
    </xf>
    <xf numFmtId="0" fontId="1" fillId="0" borderId="0" xfId="0" applyFont="1" applyBorder="1" applyAlignment="1" applyProtection="1">
      <protection locked="0"/>
    </xf>
    <xf numFmtId="0" fontId="7" fillId="0" borderId="0" xfId="0" applyFont="1" applyAlignment="1" applyProtection="1">
      <protection locked="0"/>
    </xf>
    <xf numFmtId="0" fontId="0" fillId="0" borderId="0" xfId="0" applyAlignment="1" applyProtection="1">
      <alignment horizontal="center"/>
      <protection locked="0"/>
    </xf>
    <xf numFmtId="0" fontId="0" fillId="0" borderId="57" xfId="0" applyFont="1" applyBorder="1" applyAlignment="1" applyProtection="1">
      <alignment wrapText="1"/>
    </xf>
    <xf numFmtId="0" fontId="11" fillId="0" borderId="0" xfId="0" applyFont="1" applyAlignment="1" applyProtection="1">
      <alignment horizontal="left" vertical="center"/>
    </xf>
    <xf numFmtId="0" fontId="0" fillId="0" borderId="0" xfId="0" applyFont="1" applyAlignment="1" applyProtection="1">
      <alignment horizontal="center"/>
    </xf>
    <xf numFmtId="0" fontId="1" fillId="0" borderId="1" xfId="0" applyFont="1" applyBorder="1" applyAlignment="1" applyProtection="1">
      <alignment horizontal="center"/>
    </xf>
    <xf numFmtId="0" fontId="0" fillId="0" borderId="43" xfId="0" applyFont="1" applyBorder="1" applyAlignment="1" applyProtection="1"/>
    <xf numFmtId="0" fontId="8" fillId="0" borderId="45" xfId="0" applyFont="1" applyBorder="1" applyAlignment="1" applyProtection="1"/>
    <xf numFmtId="0" fontId="8" fillId="0" borderId="45" xfId="0" applyFont="1" applyBorder="1" applyAlignment="1" applyProtection="1">
      <alignment horizontal="center"/>
    </xf>
    <xf numFmtId="0" fontId="0" fillId="0" borderId="45" xfId="0" applyFont="1" applyBorder="1" applyAlignment="1" applyProtection="1">
      <alignment horizontal="center"/>
    </xf>
    <xf numFmtId="0" fontId="0" fillId="0" borderId="44" xfId="0" applyFont="1" applyBorder="1" applyAlignment="1" applyProtection="1">
      <alignment horizontal="center"/>
    </xf>
    <xf numFmtId="0" fontId="1" fillId="0" borderId="65" xfId="0" applyFont="1" applyBorder="1" applyAlignment="1" applyProtection="1">
      <alignment horizontal="center"/>
    </xf>
    <xf numFmtId="0" fontId="1" fillId="0" borderId="63" xfId="0" applyNumberFormat="1" applyFont="1" applyBorder="1" applyAlignment="1" applyProtection="1">
      <alignment horizontal="center" wrapText="1"/>
    </xf>
    <xf numFmtId="0" fontId="50" fillId="0" borderId="12" xfId="0" applyNumberFormat="1" applyFont="1" applyBorder="1" applyAlignment="1" applyProtection="1">
      <alignment horizontal="center" wrapText="1"/>
    </xf>
    <xf numFmtId="0" fontId="49" fillId="0" borderId="12" xfId="0" applyNumberFormat="1" applyFont="1" applyBorder="1" applyAlignment="1" applyProtection="1">
      <alignment horizontal="center" wrapText="1"/>
    </xf>
    <xf numFmtId="0" fontId="20" fillId="0" borderId="12" xfId="0" applyNumberFormat="1" applyFont="1" applyBorder="1" applyAlignment="1" applyProtection="1">
      <alignment horizontal="center" wrapText="1"/>
    </xf>
    <xf numFmtId="0" fontId="1" fillId="0" borderId="42" xfId="0" applyFont="1" applyBorder="1" applyAlignment="1" applyProtection="1"/>
    <xf numFmtId="0" fontId="1" fillId="0" borderId="41" xfId="0" applyFont="1" applyBorder="1" applyAlignment="1" applyProtection="1">
      <alignment horizontal="center"/>
    </xf>
    <xf numFmtId="3" fontId="20" fillId="10" borderId="66" xfId="0" applyNumberFormat="1" applyFont="1" applyFill="1" applyBorder="1" applyAlignment="1" applyProtection="1">
      <alignment horizontal="center" vertical="center"/>
    </xf>
    <xf numFmtId="3" fontId="1" fillId="10" borderId="66" xfId="0" applyNumberFormat="1" applyFont="1" applyFill="1" applyBorder="1" applyAlignment="1" applyProtection="1">
      <alignment horizontal="center" vertical="center"/>
    </xf>
    <xf numFmtId="3" fontId="20" fillId="10" borderId="67" xfId="0" applyNumberFormat="1" applyFont="1" applyFill="1" applyBorder="1" applyAlignment="1" applyProtection="1">
      <alignment horizontal="center" vertical="center"/>
    </xf>
    <xf numFmtId="3" fontId="20" fillId="10" borderId="68" xfId="0" applyNumberFormat="1" applyFont="1" applyFill="1" applyBorder="1" applyAlignment="1" applyProtection="1">
      <alignment horizontal="center" vertical="center"/>
    </xf>
    <xf numFmtId="3" fontId="20" fillId="10" borderId="69" xfId="0" applyNumberFormat="1" applyFont="1" applyFill="1" applyBorder="1" applyAlignment="1" applyProtection="1">
      <alignment horizontal="center" vertical="center"/>
    </xf>
    <xf numFmtId="0" fontId="0" fillId="0" borderId="0" xfId="0" applyFont="1" applyAlignment="1" applyProtection="1"/>
    <xf numFmtId="0" fontId="0" fillId="0" borderId="1" xfId="0" applyFont="1" applyBorder="1" applyAlignment="1" applyProtection="1">
      <alignment horizontal="right" vertical="center"/>
    </xf>
    <xf numFmtId="0" fontId="1" fillId="0" borderId="0" xfId="0" applyFont="1" applyBorder="1" applyAlignment="1" applyProtection="1">
      <alignment horizontal="right"/>
    </xf>
    <xf numFmtId="0" fontId="38" fillId="0" borderId="32" xfId="0" applyFont="1" applyBorder="1" applyAlignment="1" applyProtection="1">
      <alignment horizontal="left" vertical="center"/>
    </xf>
    <xf numFmtId="0" fontId="38" fillId="0" borderId="30" xfId="0" applyFont="1" applyBorder="1" applyAlignment="1" applyProtection="1">
      <alignment horizontal="left" vertical="center"/>
    </xf>
    <xf numFmtId="0" fontId="38" fillId="0" borderId="31" xfId="0" applyFont="1" applyBorder="1" applyAlignment="1" applyProtection="1">
      <alignment horizontal="left" vertical="center"/>
    </xf>
    <xf numFmtId="0" fontId="0" fillId="0" borderId="0" xfId="0" applyFont="1" applyAlignment="1" applyProtection="1">
      <alignment vertical="center"/>
    </xf>
    <xf numFmtId="0" fontId="0" fillId="0" borderId="0" xfId="0" applyFont="1" applyAlignment="1" applyProtection="1"/>
    <xf numFmtId="0" fontId="1" fillId="0" borderId="19" xfId="0" applyFont="1" applyBorder="1" applyAlignment="1" applyProtection="1">
      <alignment horizontal="right" vertical="center"/>
    </xf>
    <xf numFmtId="0" fontId="0" fillId="0" borderId="0" xfId="0" applyFont="1" applyBorder="1" applyAlignment="1" applyProtection="1">
      <alignment horizontal="right"/>
    </xf>
    <xf numFmtId="0" fontId="25" fillId="0" borderId="0" xfId="0" applyNumberFormat="1" applyFont="1" applyAlignment="1" applyProtection="1">
      <alignment horizontal="center"/>
    </xf>
    <xf numFmtId="0" fontId="1" fillId="0" borderId="0" xfId="0" applyNumberFormat="1" applyFont="1" applyAlignment="1" applyProtection="1">
      <alignment horizontal="right" vertical="center"/>
    </xf>
    <xf numFmtId="0" fontId="0" fillId="0" borderId="0" xfId="0" applyNumberFormat="1" applyProtection="1"/>
    <xf numFmtId="0" fontId="0" fillId="0" borderId="1" xfId="0" applyNumberFormat="1" applyBorder="1" applyProtection="1"/>
    <xf numFmtId="0" fontId="0" fillId="0" borderId="0" xfId="0" applyNumberFormat="1" applyAlignment="1" applyProtection="1">
      <alignment vertical="top" wrapText="1"/>
    </xf>
    <xf numFmtId="0" fontId="1" fillId="4" borderId="12" xfId="0" applyNumberFormat="1" applyFont="1" applyFill="1" applyBorder="1" applyAlignment="1" applyProtection="1">
      <alignment horizontal="center" vertical="center" wrapText="1"/>
    </xf>
    <xf numFmtId="2" fontId="1" fillId="4" borderId="12" xfId="0" applyNumberFormat="1" applyFont="1" applyFill="1" applyBorder="1" applyAlignment="1" applyProtection="1">
      <alignment horizontal="center" vertical="center" wrapText="1"/>
    </xf>
    <xf numFmtId="0" fontId="1" fillId="4" borderId="38" xfId="0" applyNumberFormat="1" applyFont="1" applyFill="1" applyBorder="1" applyAlignment="1" applyProtection="1">
      <alignment horizontal="center" vertical="center" wrapText="1"/>
    </xf>
    <xf numFmtId="0" fontId="0" fillId="0" borderId="42" xfId="0" applyFont="1" applyBorder="1" applyAlignment="1" applyProtection="1"/>
    <xf numFmtId="167" fontId="11" fillId="0" borderId="53" xfId="0" applyNumberFormat="1" applyFont="1" applyBorder="1" applyAlignment="1" applyProtection="1">
      <alignment horizontal="center"/>
    </xf>
    <xf numFmtId="2" fontId="11" fillId="0" borderId="0" xfId="0" applyNumberFormat="1" applyFont="1" applyBorder="1" applyAlignment="1" applyProtection="1">
      <alignment horizontal="center"/>
    </xf>
    <xf numFmtId="0" fontId="3" fillId="0" borderId="0" xfId="0" applyFont="1" applyBorder="1" applyAlignment="1" applyProtection="1"/>
    <xf numFmtId="0" fontId="1" fillId="4" borderId="43" xfId="0" applyFont="1" applyFill="1" applyBorder="1" applyAlignment="1" applyProtection="1">
      <alignment horizontal="center" vertical="center" wrapText="1"/>
    </xf>
    <xf numFmtId="0" fontId="0" fillId="7" borderId="19" xfId="0" applyNumberFormat="1" applyFill="1" applyBorder="1" applyAlignment="1" applyProtection="1">
      <alignment horizontal="center" wrapText="1"/>
      <protection locked="0"/>
    </xf>
    <xf numFmtId="0" fontId="1" fillId="0" borderId="19" xfId="0" applyNumberFormat="1" applyFont="1" applyBorder="1" applyAlignment="1" applyProtection="1">
      <alignment horizontal="center" wrapText="1"/>
    </xf>
    <xf numFmtId="0" fontId="0" fillId="0" borderId="0" xfId="0" applyFont="1" applyFill="1" applyAlignment="1" applyProtection="1">
      <protection locked="0"/>
    </xf>
    <xf numFmtId="0" fontId="52" fillId="0" borderId="0" xfId="0" applyFont="1" applyAlignment="1" applyProtection="1">
      <alignment horizontal="center" vertical="center"/>
    </xf>
    <xf numFmtId="0" fontId="3" fillId="0" borderId="6" xfId="0" applyFont="1" applyBorder="1" applyProtection="1"/>
    <xf numFmtId="0" fontId="3" fillId="0" borderId="20" xfId="0" applyFont="1" applyBorder="1" applyProtection="1"/>
    <xf numFmtId="0" fontId="3" fillId="0" borderId="6" xfId="0" applyFont="1" applyBorder="1" applyAlignment="1" applyProtection="1">
      <alignment horizontal="left" vertical="center"/>
    </xf>
    <xf numFmtId="0" fontId="3" fillId="0" borderId="20" xfId="0" applyFont="1" applyBorder="1" applyAlignment="1" applyProtection="1">
      <alignment horizontal="left" vertical="center"/>
    </xf>
    <xf numFmtId="0" fontId="0" fillId="0" borderId="58" xfId="0" applyFont="1" applyBorder="1" applyProtection="1"/>
    <xf numFmtId="3" fontId="0" fillId="0" borderId="15" xfId="0" applyNumberFormat="1" applyFont="1" applyBorder="1" applyAlignment="1" applyProtection="1">
      <alignment vertical="center"/>
    </xf>
    <xf numFmtId="3" fontId="0" fillId="0" borderId="0" xfId="0" applyNumberFormat="1" applyFont="1" applyBorder="1" applyAlignment="1" applyProtection="1">
      <alignment vertical="center"/>
    </xf>
    <xf numFmtId="0" fontId="0" fillId="0" borderId="4" xfId="0" applyFont="1" applyBorder="1" applyAlignment="1" applyProtection="1">
      <alignment vertical="center"/>
    </xf>
    <xf numFmtId="0" fontId="0" fillId="0" borderId="10" xfId="0" applyFont="1" applyBorder="1" applyProtection="1"/>
    <xf numFmtId="0" fontId="21" fillId="0" borderId="7" xfId="0" applyFont="1" applyBorder="1" applyAlignment="1" applyProtection="1">
      <alignment horizontal="right"/>
    </xf>
    <xf numFmtId="3" fontId="0" fillId="0" borderId="7" xfId="0" applyNumberFormat="1" applyFont="1" applyBorder="1" applyProtection="1"/>
    <xf numFmtId="0" fontId="0" fillId="0" borderId="0" xfId="0" applyFont="1" applyBorder="1" applyAlignment="1" applyProtection="1">
      <alignment horizontal="right" vertical="center"/>
    </xf>
    <xf numFmtId="0" fontId="1" fillId="0" borderId="1" xfId="0" applyFont="1" applyBorder="1" applyAlignment="1" applyProtection="1">
      <alignment horizontal="right" vertical="center"/>
    </xf>
    <xf numFmtId="0" fontId="8" fillId="0" borderId="0" xfId="0" applyFont="1" applyBorder="1" applyAlignment="1" applyProtection="1">
      <alignment horizontal="right" vertical="center"/>
    </xf>
    <xf numFmtId="3" fontId="1" fillId="0" borderId="7" xfId="0" applyNumberFormat="1" applyFont="1" applyBorder="1" applyAlignment="1" applyProtection="1">
      <alignment horizontal="center" vertical="center"/>
    </xf>
    <xf numFmtId="0" fontId="44" fillId="0" borderId="0" xfId="0" applyFont="1" applyBorder="1" applyAlignment="1" applyProtection="1">
      <alignment horizontal="right" vertical="center"/>
    </xf>
    <xf numFmtId="0" fontId="0" fillId="0" borderId="19" xfId="0" applyFont="1" applyBorder="1" applyAlignment="1" applyProtection="1">
      <alignment vertical="center"/>
    </xf>
    <xf numFmtId="0" fontId="22" fillId="0" borderId="7" xfId="0" applyFont="1" applyBorder="1" applyAlignment="1" applyProtection="1">
      <alignment horizontal="right" vertical="center"/>
    </xf>
    <xf numFmtId="3" fontId="0" fillId="0" borderId="7" xfId="0" applyNumberFormat="1" applyFont="1" applyBorder="1" applyAlignment="1" applyProtection="1">
      <alignment vertical="center"/>
    </xf>
    <xf numFmtId="0" fontId="0" fillId="0" borderId="0" xfId="0" applyBorder="1" applyAlignment="1" applyProtection="1">
      <alignment horizontal="right" vertical="center"/>
    </xf>
    <xf numFmtId="0" fontId="1" fillId="0" borderId="17" xfId="0" applyFont="1" applyBorder="1" applyAlignment="1" applyProtection="1">
      <alignment horizontal="right" vertical="center"/>
    </xf>
    <xf numFmtId="0" fontId="1" fillId="0" borderId="0" xfId="0" applyFont="1" applyBorder="1" applyAlignment="1" applyProtection="1">
      <alignment horizontal="right" vertical="center"/>
    </xf>
    <xf numFmtId="0" fontId="8" fillId="0" borderId="0" xfId="0" applyFont="1" applyBorder="1" applyAlignment="1" applyProtection="1">
      <alignment vertical="center"/>
    </xf>
    <xf numFmtId="3" fontId="1" fillId="0" borderId="15" xfId="0" applyNumberFormat="1" applyFont="1" applyBorder="1" applyAlignment="1" applyProtection="1">
      <alignment horizontal="center" vertical="center"/>
    </xf>
    <xf numFmtId="0" fontId="8" fillId="0" borderId="0" xfId="0" quotePrefix="1" applyFont="1" applyBorder="1" applyAlignment="1" applyProtection="1">
      <alignment horizontal="right" vertical="center"/>
    </xf>
    <xf numFmtId="0" fontId="1" fillId="0" borderId="17" xfId="0" applyFont="1" applyBorder="1" applyAlignment="1" applyProtection="1">
      <alignment horizontal="right" vertical="center"/>
    </xf>
    <xf numFmtId="0" fontId="1" fillId="0" borderId="0" xfId="0" applyFont="1" applyBorder="1" applyAlignment="1" applyProtection="1">
      <alignment horizontal="right" vertical="center"/>
    </xf>
    <xf numFmtId="0" fontId="0" fillId="0" borderId="7" xfId="0" applyBorder="1" applyAlignment="1" applyProtection="1">
      <alignment horizontal="right" vertical="center"/>
    </xf>
    <xf numFmtId="0" fontId="0" fillId="0" borderId="6" xfId="0" applyBorder="1" applyAlignment="1" applyProtection="1">
      <alignment horizontal="right" vertical="center"/>
    </xf>
    <xf numFmtId="0" fontId="21" fillId="0" borderId="7" xfId="0" applyFont="1" applyBorder="1" applyAlignment="1" applyProtection="1">
      <alignment vertical="center"/>
    </xf>
    <xf numFmtId="0" fontId="0" fillId="0" borderId="14" xfId="0" applyFont="1" applyBorder="1" applyAlignment="1" applyProtection="1">
      <alignment vertical="center"/>
    </xf>
    <xf numFmtId="0" fontId="46" fillId="0" borderId="17" xfId="0" applyFont="1" applyBorder="1" applyAlignment="1" applyProtection="1">
      <alignment horizontal="right" vertical="center"/>
    </xf>
    <xf numFmtId="0" fontId="46" fillId="0" borderId="0" xfId="0" applyFont="1" applyBorder="1" applyAlignment="1" applyProtection="1">
      <alignment horizontal="right" vertical="center"/>
    </xf>
    <xf numFmtId="0" fontId="22" fillId="0" borderId="7" xfId="0" applyFont="1" applyBorder="1" applyAlignment="1" applyProtection="1">
      <alignment vertical="center"/>
    </xf>
    <xf numFmtId="3" fontId="0" fillId="0" borderId="15" xfId="0" applyNumberFormat="1" applyFont="1" applyBorder="1" applyProtection="1"/>
    <xf numFmtId="0" fontId="0" fillId="0" borderId="3" xfId="0" applyFont="1" applyBorder="1" applyProtection="1"/>
    <xf numFmtId="0" fontId="8" fillId="0" borderId="7" xfId="0" applyFont="1" applyBorder="1" applyAlignment="1" applyProtection="1">
      <alignment vertical="center"/>
    </xf>
    <xf numFmtId="0" fontId="0" fillId="0" borderId="17" xfId="0" applyFont="1" applyBorder="1" applyAlignment="1" applyProtection="1">
      <alignment horizontal="right" vertical="center"/>
    </xf>
    <xf numFmtId="0" fontId="23" fillId="0" borderId="0" xfId="0" applyFont="1" applyBorder="1" applyAlignment="1" applyProtection="1">
      <alignment horizontal="right" vertical="center"/>
    </xf>
    <xf numFmtId="0" fontId="0" fillId="0" borderId="17" xfId="0" applyBorder="1" applyAlignment="1" applyProtection="1">
      <alignment horizontal="right" vertical="center"/>
    </xf>
    <xf numFmtId="0" fontId="0" fillId="0" borderId="17" xfId="0" applyBorder="1" applyAlignment="1" applyProtection="1">
      <alignment vertical="center"/>
    </xf>
    <xf numFmtId="0" fontId="0" fillId="0" borderId="0" xfId="0" applyBorder="1" applyAlignment="1" applyProtection="1">
      <alignment vertical="center"/>
    </xf>
    <xf numFmtId="0" fontId="8" fillId="0" borderId="6" xfId="0" quotePrefix="1" applyFont="1" applyBorder="1" applyAlignment="1" applyProtection="1">
      <alignment horizontal="right" vertical="center"/>
    </xf>
    <xf numFmtId="0" fontId="8" fillId="0" borderId="20" xfId="0" quotePrefix="1" applyFont="1" applyBorder="1" applyAlignment="1" applyProtection="1">
      <alignment horizontal="right" vertical="center"/>
    </xf>
    <xf numFmtId="0" fontId="22" fillId="0" borderId="17" xfId="0" applyFont="1" applyBorder="1" applyAlignment="1" applyProtection="1">
      <alignment horizontal="right" vertical="center"/>
    </xf>
    <xf numFmtId="0" fontId="22" fillId="0" borderId="0" xfId="0" applyFont="1" applyBorder="1" applyAlignment="1" applyProtection="1">
      <alignment horizontal="right" vertical="center"/>
    </xf>
    <xf numFmtId="3" fontId="1" fillId="0" borderId="0" xfId="0" applyNumberFormat="1" applyFont="1" applyAlignment="1" applyProtection="1">
      <alignment horizontal="right" vertical="center"/>
    </xf>
    <xf numFmtId="3" fontId="0" fillId="0" borderId="0" xfId="0" applyNumberFormat="1" applyFont="1" applyAlignment="1" applyProtection="1">
      <alignment vertical="center"/>
    </xf>
    <xf numFmtId="3" fontId="0" fillId="0" borderId="0" xfId="0" applyNumberFormat="1" applyFont="1" applyProtection="1"/>
    <xf numFmtId="0" fontId="0" fillId="0" borderId="0" xfId="0" applyAlignment="1">
      <alignment vertical="top"/>
    </xf>
    <xf numFmtId="0" fontId="1" fillId="0" borderId="0" xfId="0" applyFont="1" applyAlignment="1">
      <alignment vertical="top"/>
    </xf>
    <xf numFmtId="0" fontId="0" fillId="0" borderId="0" xfId="0" applyBorder="1" applyAlignment="1">
      <alignment vertical="top"/>
    </xf>
    <xf numFmtId="0" fontId="0" fillId="0" borderId="6" xfId="0" applyBorder="1" applyAlignment="1">
      <alignment vertical="top"/>
    </xf>
    <xf numFmtId="0" fontId="1" fillId="0" borderId="0" xfId="0" applyFont="1" applyAlignment="1">
      <alignment vertical="top" wrapText="1"/>
    </xf>
    <xf numFmtId="0" fontId="0" fillId="0" borderId="0" xfId="0" applyAlignment="1" applyProtection="1">
      <alignment vertical="top"/>
      <protection locked="0"/>
    </xf>
    <xf numFmtId="0" fontId="0" fillId="0" borderId="0" xfId="0" applyAlignment="1" applyProtection="1">
      <alignment vertical="top"/>
    </xf>
    <xf numFmtId="0" fontId="1" fillId="0" borderId="0" xfId="0" applyFont="1" applyAlignment="1" applyProtection="1">
      <alignment horizontal="left" vertical="top"/>
    </xf>
    <xf numFmtId="0" fontId="1" fillId="0" borderId="0" xfId="0" applyFont="1" applyAlignment="1" applyProtection="1">
      <alignment vertical="top"/>
    </xf>
    <xf numFmtId="0" fontId="1" fillId="0" borderId="0" xfId="0" applyFont="1" applyBorder="1" applyAlignment="1" applyProtection="1">
      <alignment vertical="top"/>
    </xf>
    <xf numFmtId="0" fontId="1" fillId="0" borderId="0" xfId="0" applyFont="1" applyAlignment="1" applyProtection="1">
      <alignment vertical="top"/>
      <protection locked="0"/>
    </xf>
    <xf numFmtId="0" fontId="60" fillId="0" borderId="0" xfId="0" applyFont="1" applyAlignment="1">
      <alignment vertical="top"/>
    </xf>
    <xf numFmtId="0" fontId="1" fillId="0" borderId="0" xfId="0" applyFont="1" applyAlignment="1" applyProtection="1">
      <alignment horizontal="left" vertical="top"/>
      <protection locked="0"/>
    </xf>
    <xf numFmtId="0" fontId="0" fillId="0" borderId="42" xfId="0" applyBorder="1" applyProtection="1"/>
    <xf numFmtId="3" fontId="1" fillId="10" borderId="70" xfId="0" applyNumberFormat="1" applyFont="1" applyFill="1" applyBorder="1" applyAlignment="1" applyProtection="1">
      <alignment horizontal="center" vertical="center"/>
    </xf>
    <xf numFmtId="3" fontId="49" fillId="10" borderId="71" xfId="0" applyNumberFormat="1" applyFont="1" applyFill="1" applyBorder="1" applyAlignment="1" applyProtection="1">
      <alignment horizontal="center" vertical="center"/>
    </xf>
    <xf numFmtId="3" fontId="1" fillId="3" borderId="26" xfId="0" applyNumberFormat="1" applyFont="1" applyFill="1" applyBorder="1" applyAlignment="1" applyProtection="1">
      <alignment horizontal="center" vertical="center"/>
    </xf>
    <xf numFmtId="3" fontId="1" fillId="3" borderId="52" xfId="0" applyNumberFormat="1" applyFont="1" applyFill="1" applyBorder="1" applyAlignment="1" applyProtection="1">
      <alignment horizontal="center" vertical="center"/>
    </xf>
    <xf numFmtId="3" fontId="1" fillId="3" borderId="18" xfId="0" applyNumberFormat="1" applyFont="1" applyFill="1" applyBorder="1" applyAlignment="1" applyProtection="1">
      <alignment horizontal="center"/>
    </xf>
    <xf numFmtId="0" fontId="1" fillId="0" borderId="11" xfId="0" applyFont="1" applyBorder="1" applyAlignment="1" applyProtection="1">
      <alignment horizontal="center" vertical="center" textRotation="90"/>
    </xf>
    <xf numFmtId="0" fontId="0" fillId="0" borderId="72" xfId="0" applyFont="1" applyBorder="1" applyProtection="1">
      <protection locked="0"/>
    </xf>
    <xf numFmtId="0" fontId="1" fillId="0" borderId="21" xfId="0" applyNumberFormat="1" applyFont="1" applyBorder="1" applyAlignment="1" applyProtection="1">
      <alignment horizontal="center" wrapText="1"/>
    </xf>
    <xf numFmtId="3" fontId="0" fillId="7" borderId="19" xfId="0" applyNumberFormat="1" applyFill="1" applyBorder="1" applyAlignment="1" applyProtection="1">
      <alignment horizontal="center"/>
      <protection locked="0"/>
    </xf>
    <xf numFmtId="3" fontId="0" fillId="7" borderId="5" xfId="0" applyNumberFormat="1" applyFill="1" applyBorder="1" applyAlignment="1" applyProtection="1">
      <alignment horizontal="center"/>
      <protection locked="0"/>
    </xf>
    <xf numFmtId="0" fontId="0" fillId="7" borderId="38" xfId="0" applyNumberFormat="1" applyFill="1" applyBorder="1" applyAlignment="1" applyProtection="1">
      <alignment horizontal="center"/>
      <protection locked="0"/>
    </xf>
    <xf numFmtId="3" fontId="0" fillId="7" borderId="6" xfId="0" applyNumberFormat="1" applyFill="1" applyBorder="1" applyAlignment="1" applyProtection="1">
      <alignment horizontal="center"/>
      <protection locked="0"/>
    </xf>
    <xf numFmtId="3" fontId="0" fillId="7" borderId="7" xfId="0" applyNumberFormat="1" applyFill="1" applyBorder="1" applyAlignment="1" applyProtection="1">
      <alignment horizontal="center"/>
      <protection locked="0"/>
    </xf>
    <xf numFmtId="0" fontId="1" fillId="4" borderId="50" xfId="0" applyFont="1" applyFill="1" applyBorder="1" applyAlignment="1" applyProtection="1">
      <alignment horizontal="center" vertical="center"/>
    </xf>
    <xf numFmtId="0" fontId="0" fillId="0" borderId="0" xfId="0" applyAlignment="1" applyProtection="1">
      <alignment vertical="top"/>
    </xf>
    <xf numFmtId="0" fontId="0" fillId="0" borderId="0" xfId="0" applyAlignment="1">
      <alignment vertical="top" wrapText="1"/>
    </xf>
    <xf numFmtId="0" fontId="1" fillId="0" borderId="0" xfId="0" applyFont="1" applyAlignment="1">
      <alignment vertical="top" wrapText="1"/>
    </xf>
    <xf numFmtId="0" fontId="1" fillId="0" borderId="0" xfId="0" applyFont="1" applyAlignment="1">
      <alignment vertical="top"/>
    </xf>
    <xf numFmtId="0" fontId="0" fillId="0" borderId="0" xfId="0" applyAlignment="1">
      <alignment vertical="top"/>
    </xf>
    <xf numFmtId="0" fontId="0" fillId="0" borderId="0" xfId="0" applyBorder="1" applyAlignment="1">
      <alignment vertical="top" wrapText="1"/>
    </xf>
    <xf numFmtId="0" fontId="0" fillId="0" borderId="7" xfId="0" applyBorder="1" applyAlignment="1" applyProtection="1">
      <alignment horizontal="center" vertical="center"/>
    </xf>
    <xf numFmtId="0" fontId="0" fillId="0" borderId="14" xfId="0" applyBorder="1" applyAlignment="1" applyProtection="1">
      <alignment horizontal="center" vertical="center"/>
    </xf>
    <xf numFmtId="0" fontId="0" fillId="0" borderId="0" xfId="0" applyAlignment="1" applyProtection="1">
      <alignment vertical="top"/>
    </xf>
    <xf numFmtId="0" fontId="1" fillId="0" borderId="0" xfId="0" applyFont="1" applyAlignment="1">
      <alignment vertical="top"/>
    </xf>
    <xf numFmtId="0" fontId="0" fillId="0" borderId="0" xfId="0" applyAlignment="1">
      <alignment vertical="top"/>
    </xf>
    <xf numFmtId="0" fontId="1" fillId="0" borderId="0" xfId="0" applyFont="1" applyAlignment="1">
      <alignment vertical="top"/>
    </xf>
    <xf numFmtId="3" fontId="62" fillId="0" borderId="24" xfId="0" applyNumberFormat="1" applyFont="1" applyBorder="1" applyAlignment="1" applyProtection="1">
      <alignment horizontal="center" vertical="center" wrapText="1"/>
    </xf>
    <xf numFmtId="0" fontId="0" fillId="0" borderId="0" xfId="0" applyFont="1" applyAlignment="1" applyProtection="1">
      <alignment vertical="top"/>
      <protection locked="0"/>
    </xf>
    <xf numFmtId="0" fontId="0" fillId="0" borderId="0" xfId="0" applyFont="1" applyAlignment="1" applyProtection="1">
      <alignment horizontal="center" vertical="top"/>
      <protection locked="0"/>
    </xf>
    <xf numFmtId="10" fontId="0" fillId="0" borderId="0" xfId="0" applyNumberFormat="1" applyFont="1" applyAlignment="1" applyProtection="1">
      <alignment horizontal="center"/>
      <protection locked="0"/>
    </xf>
    <xf numFmtId="0" fontId="0" fillId="7" borderId="12" xfId="0" applyFill="1" applyBorder="1" applyAlignment="1" applyProtection="1">
      <alignment horizontal="center"/>
      <protection locked="0"/>
    </xf>
    <xf numFmtId="167" fontId="0" fillId="7" borderId="12" xfId="0" applyNumberFormat="1" applyFill="1" applyBorder="1" applyAlignment="1" applyProtection="1">
      <alignment horizontal="center"/>
      <protection locked="0"/>
    </xf>
    <xf numFmtId="3" fontId="0" fillId="7" borderId="12" xfId="0" applyNumberFormat="1" applyFill="1" applyBorder="1" applyAlignment="1" applyProtection="1">
      <alignment horizontal="center"/>
      <protection locked="0"/>
    </xf>
    <xf numFmtId="0" fontId="0" fillId="0" borderId="0" xfId="0" applyFont="1" applyAlignment="1" applyProtection="1">
      <alignment vertical="top" wrapText="1"/>
      <protection locked="0"/>
    </xf>
    <xf numFmtId="0" fontId="1" fillId="0" borderId="0" xfId="0" applyFont="1" applyAlignment="1" applyProtection="1">
      <alignment horizontal="center" vertical="top"/>
      <protection locked="0"/>
    </xf>
    <xf numFmtId="2" fontId="0" fillId="0" borderId="0" xfId="0" applyNumberFormat="1" applyFont="1" applyFill="1" applyAlignment="1" applyProtection="1">
      <alignment horizontal="center" vertical="top"/>
      <protection locked="0"/>
    </xf>
    <xf numFmtId="9" fontId="0" fillId="0" borderId="0" xfId="0" applyNumberFormat="1" applyFont="1" applyAlignment="1" applyProtection="1">
      <alignment horizontal="left" vertical="top"/>
      <protection locked="0"/>
    </xf>
    <xf numFmtId="0" fontId="0" fillId="0" borderId="17" xfId="0" applyBorder="1" applyAlignment="1" applyProtection="1">
      <alignment horizontal="left"/>
    </xf>
    <xf numFmtId="0" fontId="0" fillId="0" borderId="0" xfId="0" applyBorder="1" applyAlignment="1" applyProtection="1">
      <alignment horizontal="left"/>
    </xf>
    <xf numFmtId="0" fontId="0" fillId="0" borderId="17" xfId="0" applyBorder="1" applyAlignment="1" applyProtection="1">
      <alignment horizontal="left"/>
      <protection locked="0"/>
    </xf>
    <xf numFmtId="0" fontId="0" fillId="0" borderId="0" xfId="0" applyBorder="1" applyAlignment="1" applyProtection="1">
      <alignment horizontal="left"/>
      <protection locked="0"/>
    </xf>
    <xf numFmtId="0" fontId="0" fillId="0" borderId="17"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0" xfId="0" applyBorder="1" applyAlignment="1" applyProtection="1">
      <alignment horizontal="left" vertical="center"/>
    </xf>
    <xf numFmtId="0" fontId="0" fillId="0" borderId="0" xfId="0" applyAlignment="1" applyProtection="1">
      <alignment horizontal="left"/>
    </xf>
    <xf numFmtId="0" fontId="0" fillId="0" borderId="17" xfId="0" applyBorder="1" applyAlignment="1" applyProtection="1">
      <alignment horizontal="left" vertical="center"/>
    </xf>
    <xf numFmtId="0" fontId="0" fillId="0" borderId="0" xfId="0" applyAlignment="1" applyProtection="1">
      <alignment horizontal="left" vertical="center"/>
    </xf>
    <xf numFmtId="0" fontId="0" fillId="7" borderId="19" xfId="0" applyNumberFormat="1" applyFill="1" applyBorder="1" applyAlignment="1" applyProtection="1">
      <alignment horizontal="center"/>
      <protection locked="0"/>
    </xf>
    <xf numFmtId="3" fontId="1" fillId="9" borderId="1" xfId="0" applyNumberFormat="1" applyFont="1" applyFill="1" applyBorder="1" applyAlignment="1" applyProtection="1">
      <alignment horizontal="center" vertical="center"/>
    </xf>
    <xf numFmtId="0" fontId="1" fillId="0" borderId="19" xfId="0" applyFont="1" applyBorder="1" applyAlignment="1" applyProtection="1">
      <alignment horizontal="right" vertical="center" wrapText="1"/>
    </xf>
    <xf numFmtId="3" fontId="0" fillId="7" borderId="38" xfId="0" applyNumberFormat="1" applyFill="1" applyBorder="1" applyAlignment="1" applyProtection="1">
      <alignment horizontal="center"/>
      <protection locked="0"/>
    </xf>
    <xf numFmtId="2" fontId="0" fillId="0" borderId="0" xfId="0" applyNumberFormat="1" applyAlignment="1" applyProtection="1">
      <alignment horizontal="left" vertical="center"/>
    </xf>
    <xf numFmtId="0" fontId="0" fillId="0" borderId="73" xfId="0" applyBorder="1" applyAlignment="1" applyProtection="1">
      <alignment vertical="top" wrapText="1"/>
    </xf>
    <xf numFmtId="4" fontId="0" fillId="0" borderId="12" xfId="0" applyNumberFormat="1" applyFont="1" applyFill="1" applyBorder="1" applyAlignment="1" applyProtection="1">
      <alignment horizontal="center" vertical="center"/>
      <protection locked="0"/>
    </xf>
    <xf numFmtId="0" fontId="0" fillId="7" borderId="38" xfId="0" applyFill="1" applyBorder="1" applyAlignment="1" applyProtection="1">
      <alignment horizontal="center"/>
      <protection locked="0"/>
    </xf>
    <xf numFmtId="0" fontId="0" fillId="0" borderId="0" xfId="0" applyFont="1" applyBorder="1" applyAlignment="1" applyProtection="1">
      <alignment horizontal="right" vertical="center"/>
    </xf>
    <xf numFmtId="0" fontId="1" fillId="0" borderId="0" xfId="0" applyFont="1" applyBorder="1" applyAlignment="1" applyProtection="1">
      <alignment vertical="center"/>
    </xf>
    <xf numFmtId="0" fontId="0" fillId="0" borderId="0" xfId="0" applyFont="1" applyBorder="1" applyAlignment="1" applyProtection="1">
      <alignment horizontal="left" vertical="top"/>
      <protection locked="0"/>
    </xf>
    <xf numFmtId="0" fontId="1" fillId="0" borderId="17" xfId="0" applyFont="1" applyBorder="1" applyAlignment="1" applyProtection="1">
      <alignment horizontal="right" vertical="top"/>
    </xf>
    <xf numFmtId="0" fontId="25" fillId="4" borderId="0" xfId="0" applyNumberFormat="1" applyFont="1" applyFill="1" applyAlignment="1" applyProtection="1">
      <alignment horizontal="center"/>
    </xf>
    <xf numFmtId="0" fontId="0" fillId="6" borderId="12" xfId="0" applyNumberFormat="1" applyFill="1" applyBorder="1" applyAlignment="1" applyProtection="1">
      <alignment horizontal="left" vertical="top" wrapText="1"/>
    </xf>
    <xf numFmtId="0" fontId="0" fillId="3" borderId="12" xfId="0" applyNumberFormat="1" applyFill="1" applyBorder="1" applyAlignment="1" applyProtection="1">
      <alignment horizontal="left" vertical="center" wrapText="1"/>
    </xf>
    <xf numFmtId="0" fontId="0" fillId="3" borderId="12" xfId="0" quotePrefix="1" applyNumberFormat="1" applyFont="1" applyFill="1" applyBorder="1" applyAlignment="1" applyProtection="1">
      <alignment horizontal="left" vertical="center" wrapText="1"/>
    </xf>
    <xf numFmtId="0" fontId="1" fillId="3" borderId="27" xfId="0" applyNumberFormat="1" applyFont="1" applyFill="1" applyBorder="1" applyAlignment="1" applyProtection="1">
      <alignment horizontal="left" vertical="center" wrapText="1"/>
    </xf>
    <xf numFmtId="0" fontId="1" fillId="3" borderId="26" xfId="0" applyNumberFormat="1" applyFont="1" applyFill="1" applyBorder="1" applyAlignment="1" applyProtection="1">
      <alignment horizontal="left" vertical="center" wrapText="1"/>
    </xf>
    <xf numFmtId="0" fontId="1" fillId="3" borderId="28" xfId="0" applyNumberFormat="1" applyFont="1" applyFill="1" applyBorder="1" applyAlignment="1" applyProtection="1">
      <alignment horizontal="left" vertical="center" wrapText="1"/>
    </xf>
    <xf numFmtId="0" fontId="1" fillId="2" borderId="12" xfId="0" applyNumberFormat="1" applyFont="1" applyFill="1" applyBorder="1" applyAlignment="1" applyProtection="1">
      <alignment horizontal="center" vertical="center"/>
    </xf>
    <xf numFmtId="0" fontId="1" fillId="6" borderId="12" xfId="0" applyNumberFormat="1" applyFont="1" applyFill="1" applyBorder="1" applyAlignment="1" applyProtection="1">
      <alignment horizontal="center" vertical="center"/>
    </xf>
    <xf numFmtId="0" fontId="0" fillId="2" borderId="12" xfId="0" applyNumberFormat="1" applyFill="1" applyBorder="1" applyAlignment="1" applyProtection="1">
      <alignment horizontal="left" vertical="top" wrapText="1"/>
    </xf>
    <xf numFmtId="0" fontId="56" fillId="0" borderId="12" xfId="0" applyFont="1" applyBorder="1" applyAlignment="1" applyProtection="1">
      <alignment horizontal="center" vertical="center"/>
    </xf>
    <xf numFmtId="0" fontId="0" fillId="0" borderId="12" xfId="0" applyBorder="1" applyAlignment="1" applyProtection="1">
      <alignment horizontal="left" vertical="top" wrapText="1"/>
    </xf>
    <xf numFmtId="0" fontId="0" fillId="0" borderId="19" xfId="0" applyBorder="1" applyAlignment="1" applyProtection="1">
      <alignment horizontal="left" vertical="top" wrapText="1"/>
    </xf>
    <xf numFmtId="0" fontId="16" fillId="0" borderId="0" xfId="0" applyFont="1" applyAlignment="1" applyProtection="1">
      <alignment horizontal="center"/>
    </xf>
    <xf numFmtId="0" fontId="7" fillId="0" borderId="0" xfId="0" applyFont="1" applyBorder="1" applyAlignment="1" applyProtection="1"/>
    <xf numFmtId="0" fontId="0" fillId="0" borderId="0" xfId="0" applyFont="1" applyAlignment="1" applyProtection="1"/>
    <xf numFmtId="0" fontId="1" fillId="0" borderId="55" xfId="0" applyFont="1" applyFill="1" applyBorder="1" applyAlignment="1" applyProtection="1">
      <alignment horizontal="right" vertical="center"/>
      <protection locked="0"/>
    </xf>
    <xf numFmtId="0" fontId="0" fillId="0" borderId="30" xfId="0" applyFont="1" applyFill="1" applyBorder="1" applyAlignment="1" applyProtection="1">
      <alignment horizontal="right" vertical="center"/>
      <protection locked="0"/>
    </xf>
    <xf numFmtId="0" fontId="0" fillId="0" borderId="56" xfId="0" applyFill="1" applyBorder="1" applyAlignment="1" applyProtection="1">
      <alignment horizontal="right" vertical="center"/>
      <protection locked="0"/>
    </xf>
    <xf numFmtId="0" fontId="45" fillId="0" borderId="19" xfId="0" applyFont="1" applyBorder="1" applyAlignment="1" applyProtection="1">
      <alignment vertical="center" wrapText="1"/>
      <protection locked="0"/>
    </xf>
    <xf numFmtId="0" fontId="45" fillId="0" borderId="24" xfId="0" applyFont="1" applyBorder="1" applyAlignment="1" applyProtection="1">
      <alignment vertical="center" wrapText="1"/>
      <protection locked="0"/>
    </xf>
    <xf numFmtId="0" fontId="1" fillId="0" borderId="19" xfId="0" applyFont="1" applyBorder="1" applyAlignment="1" applyProtection="1">
      <alignment horizontal="right" vertical="center" wrapText="1"/>
      <protection locked="0"/>
    </xf>
    <xf numFmtId="0" fontId="1" fillId="0" borderId="6" xfId="0" applyFont="1" applyBorder="1" applyAlignment="1" applyProtection="1">
      <alignment horizontal="right" vertical="center" wrapText="1"/>
      <protection locked="0"/>
    </xf>
    <xf numFmtId="0" fontId="23" fillId="0" borderId="19" xfId="0" applyFont="1" applyBorder="1" applyAlignment="1" applyProtection="1">
      <alignment vertical="center" wrapText="1"/>
      <protection locked="0"/>
    </xf>
    <xf numFmtId="0" fontId="44" fillId="0" borderId="24" xfId="0" applyFont="1" applyBorder="1" applyAlignment="1" applyProtection="1">
      <alignment vertical="center" wrapText="1"/>
      <protection locked="0"/>
    </xf>
    <xf numFmtId="0" fontId="4" fillId="0" borderId="17" xfId="0" applyFont="1" applyBorder="1" applyAlignment="1" applyProtection="1">
      <alignment horizontal="right" vertical="center"/>
    </xf>
    <xf numFmtId="0" fontId="4" fillId="0" borderId="0" xfId="0" applyFont="1" applyBorder="1" applyAlignment="1" applyProtection="1">
      <alignment horizontal="right" vertical="center"/>
    </xf>
    <xf numFmtId="0" fontId="1" fillId="0" borderId="5" xfId="0" applyFont="1" applyBorder="1" applyAlignment="1" applyProtection="1">
      <alignment horizontal="right" vertical="center"/>
      <protection locked="0"/>
    </xf>
    <xf numFmtId="0" fontId="1" fillId="0" borderId="7" xfId="0" applyFont="1" applyBorder="1" applyAlignment="1" applyProtection="1">
      <alignment horizontal="right" vertical="center"/>
      <protection locked="0"/>
    </xf>
    <xf numFmtId="3" fontId="20" fillId="0" borderId="17" xfId="0" applyNumberFormat="1" applyFont="1" applyBorder="1" applyAlignment="1" applyProtection="1">
      <alignment horizontal="right" vertical="center"/>
    </xf>
    <xf numFmtId="3" fontId="20" fillId="0" borderId="0" xfId="0" applyNumberFormat="1" applyFont="1" applyBorder="1" applyAlignment="1" applyProtection="1">
      <alignment horizontal="right" vertical="center"/>
    </xf>
    <xf numFmtId="0" fontId="1" fillId="0" borderId="0" xfId="0" applyFont="1" applyAlignment="1" applyProtection="1">
      <protection locked="0"/>
    </xf>
    <xf numFmtId="0" fontId="51" fillId="0" borderId="0" xfId="0" applyFont="1" applyAlignment="1" applyProtection="1">
      <alignment horizontal="center" vertical="center"/>
      <protection locked="0"/>
    </xf>
    <xf numFmtId="0" fontId="22" fillId="0" borderId="19" xfId="0" applyFont="1" applyBorder="1" applyAlignment="1" applyProtection="1">
      <alignment vertical="center" wrapText="1"/>
      <protection locked="0"/>
    </xf>
    <xf numFmtId="0" fontId="24" fillId="0" borderId="24" xfId="0" applyFont="1" applyBorder="1" applyAlignment="1" applyProtection="1">
      <alignment vertical="center" wrapText="1"/>
      <protection locked="0"/>
    </xf>
    <xf numFmtId="3" fontId="50" fillId="0" borderId="17" xfId="0" applyNumberFormat="1" applyFont="1" applyBorder="1" applyAlignment="1" applyProtection="1">
      <alignment horizontal="right" vertical="center"/>
    </xf>
    <xf numFmtId="3" fontId="50" fillId="0" borderId="0" xfId="0" applyNumberFormat="1" applyFont="1" applyBorder="1" applyAlignment="1" applyProtection="1">
      <alignment horizontal="right" vertical="center"/>
    </xf>
    <xf numFmtId="3" fontId="49" fillId="0" borderId="17" xfId="0" applyNumberFormat="1" applyFont="1" applyBorder="1" applyAlignment="1" applyProtection="1">
      <alignment horizontal="right" vertical="center"/>
    </xf>
    <xf numFmtId="3" fontId="49" fillId="0" borderId="0" xfId="0" applyNumberFormat="1" applyFont="1" applyBorder="1" applyAlignment="1" applyProtection="1">
      <alignment horizontal="right" vertical="center"/>
    </xf>
    <xf numFmtId="0" fontId="1" fillId="5" borderId="32" xfId="0" applyFont="1" applyFill="1" applyBorder="1" applyAlignment="1" applyProtection="1">
      <alignment horizontal="center" vertical="center"/>
    </xf>
    <xf numFmtId="0" fontId="1" fillId="5" borderId="30" xfId="0" applyFont="1" applyFill="1" applyBorder="1" applyAlignment="1" applyProtection="1">
      <alignment horizontal="center" vertical="center"/>
    </xf>
    <xf numFmtId="0" fontId="0" fillId="0" borderId="31" xfId="0" applyBorder="1" applyAlignment="1" applyProtection="1"/>
    <xf numFmtId="0" fontId="1" fillId="0" borderId="19"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0" fillId="0" borderId="20" xfId="0" applyFont="1" applyFill="1" applyBorder="1" applyAlignment="1" applyProtection="1">
      <alignment horizontal="center" vertical="center"/>
    </xf>
    <xf numFmtId="0" fontId="1" fillId="0" borderId="21" xfId="0" applyFont="1" applyBorder="1" applyAlignment="1" applyProtection="1">
      <alignment horizontal="right" vertical="center"/>
      <protection locked="0"/>
    </xf>
    <xf numFmtId="0" fontId="0" fillId="0" borderId="6" xfId="0" applyBorder="1" applyAlignment="1" applyProtection="1">
      <alignment horizontal="right" vertical="center"/>
      <protection locked="0"/>
    </xf>
    <xf numFmtId="164" fontId="4" fillId="0" borderId="0" xfId="0" applyNumberFormat="1" applyFont="1" applyBorder="1" applyAlignment="1" applyProtection="1">
      <alignment horizontal="left"/>
    </xf>
    <xf numFmtId="0" fontId="1" fillId="0" borderId="0" xfId="0" applyFont="1" applyBorder="1" applyAlignment="1" applyProtection="1">
      <alignment horizontal="right"/>
      <protection locked="0"/>
    </xf>
    <xf numFmtId="0" fontId="0" fillId="0" borderId="0" xfId="0" applyFont="1" applyBorder="1" applyAlignment="1" applyProtection="1">
      <alignment horizontal="right"/>
      <protection locked="0"/>
    </xf>
    <xf numFmtId="0" fontId="4" fillId="0" borderId="0" xfId="0" applyFont="1" applyBorder="1" applyAlignment="1" applyProtection="1">
      <alignment horizontal="left"/>
    </xf>
    <xf numFmtId="0" fontId="42" fillId="8" borderId="12" xfId="2" applyFont="1" applyFill="1" applyBorder="1" applyAlignment="1" applyProtection="1">
      <alignment horizontal="center" vertical="center"/>
    </xf>
    <xf numFmtId="0" fontId="25" fillId="0" borderId="0" xfId="0" applyFont="1" applyAlignment="1" applyProtection="1">
      <alignment horizontal="center"/>
    </xf>
    <xf numFmtId="0" fontId="32" fillId="0" borderId="19" xfId="0" applyFont="1" applyBorder="1" applyAlignment="1" applyProtection="1">
      <alignment horizontal="center" vertical="center" wrapText="1"/>
    </xf>
    <xf numFmtId="0" fontId="32" fillId="0" borderId="24" xfId="0" applyFont="1" applyBorder="1" applyAlignment="1" applyProtection="1">
      <alignment horizontal="center" vertical="center" wrapText="1"/>
    </xf>
    <xf numFmtId="0" fontId="3" fillId="7" borderId="19" xfId="0" applyNumberFormat="1" applyFont="1" applyFill="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0" fillId="0" borderId="17" xfId="0" applyBorder="1" applyAlignment="1" applyProtection="1">
      <alignment horizontal="left" vertical="center"/>
    </xf>
    <xf numFmtId="0" fontId="1" fillId="0" borderId="12" xfId="0" applyFont="1" applyBorder="1" applyAlignment="1" applyProtection="1">
      <alignment horizontal="right" vertical="center"/>
    </xf>
    <xf numFmtId="0" fontId="0" fillId="0" borderId="1" xfId="0" applyFont="1" applyBorder="1" applyAlignment="1" applyProtection="1">
      <alignment horizontal="right" vertical="center"/>
    </xf>
    <xf numFmtId="0" fontId="0" fillId="0" borderId="2" xfId="0" applyFont="1" applyBorder="1" applyAlignment="1" applyProtection="1">
      <alignment horizontal="right" vertical="center"/>
    </xf>
    <xf numFmtId="0" fontId="0" fillId="0" borderId="33" xfId="0" applyFont="1" applyBorder="1" applyAlignment="1" applyProtection="1">
      <alignment horizontal="right" vertical="center"/>
    </xf>
    <xf numFmtId="0" fontId="0" fillId="0" borderId="36" xfId="0" applyFont="1" applyBorder="1" applyAlignment="1" applyProtection="1">
      <alignment horizontal="right" vertical="center"/>
    </xf>
    <xf numFmtId="0" fontId="3" fillId="0" borderId="17" xfId="0" applyFont="1" applyBorder="1" applyAlignment="1" applyProtection="1">
      <alignment horizontal="right"/>
    </xf>
    <xf numFmtId="0" fontId="3" fillId="0" borderId="0" xfId="0" applyFont="1" applyBorder="1" applyAlignment="1" applyProtection="1">
      <alignment horizontal="right"/>
    </xf>
    <xf numFmtId="0" fontId="3" fillId="0" borderId="4" xfId="0" applyFont="1" applyBorder="1" applyAlignment="1" applyProtection="1">
      <alignment horizontal="right"/>
    </xf>
    <xf numFmtId="0" fontId="1" fillId="0" borderId="5" xfId="0" applyFont="1" applyBorder="1" applyAlignment="1" applyProtection="1">
      <alignment horizontal="center" vertical="center" textRotation="90" wrapText="1"/>
    </xf>
    <xf numFmtId="0" fontId="1" fillId="0" borderId="17" xfId="0" applyFont="1" applyBorder="1" applyAlignment="1" applyProtection="1">
      <alignment horizontal="center" vertical="center" textRotation="90" wrapText="1"/>
    </xf>
    <xf numFmtId="0" fontId="1" fillId="0" borderId="16" xfId="0" applyFont="1" applyBorder="1" applyAlignment="1" applyProtection="1">
      <alignment horizontal="center" vertical="center" textRotation="90" wrapText="1"/>
    </xf>
    <xf numFmtId="0" fontId="1" fillId="0" borderId="27" xfId="0" applyFont="1" applyBorder="1" applyAlignment="1" applyProtection="1">
      <alignment horizontal="center" vertical="center"/>
    </xf>
    <xf numFmtId="0" fontId="1" fillId="0" borderId="28" xfId="0" applyFont="1" applyBorder="1" applyAlignment="1">
      <alignment horizontal="center" vertical="center"/>
    </xf>
    <xf numFmtId="4" fontId="0" fillId="7" borderId="19" xfId="0" applyNumberFormat="1" applyFont="1" applyFill="1" applyBorder="1" applyAlignment="1" applyProtection="1">
      <alignment horizontal="left" vertical="top" wrapText="1"/>
      <protection locked="0"/>
    </xf>
    <xf numFmtId="0" fontId="0" fillId="7" borderId="6" xfId="0" applyFill="1" applyBorder="1" applyAlignment="1">
      <alignment horizontal="left" vertical="top" wrapText="1"/>
    </xf>
    <xf numFmtId="0" fontId="0" fillId="7" borderId="24" xfId="0" applyFill="1" applyBorder="1" applyAlignment="1">
      <alignment horizontal="left" vertical="top" wrapText="1"/>
    </xf>
    <xf numFmtId="0" fontId="43" fillId="8" borderId="12" xfId="2" applyFont="1" applyFill="1" applyBorder="1" applyAlignment="1" applyProtection="1">
      <alignment horizontal="center" vertical="center"/>
    </xf>
    <xf numFmtId="0" fontId="51" fillId="0" borderId="0" xfId="0" applyFont="1" applyAlignment="1" applyProtection="1">
      <alignment horizontal="center" vertical="center"/>
    </xf>
    <xf numFmtId="0" fontId="1" fillId="0" borderId="0" xfId="0" applyFont="1" applyBorder="1" applyAlignment="1" applyProtection="1">
      <alignment horizontal="right"/>
    </xf>
    <xf numFmtId="0" fontId="0" fillId="0" borderId="0" xfId="0" applyFont="1" applyBorder="1" applyAlignment="1" applyProtection="1">
      <alignment horizontal="right"/>
    </xf>
    <xf numFmtId="0" fontId="1" fillId="0" borderId="0" xfId="0" applyFont="1" applyBorder="1" applyAlignment="1" applyProtection="1">
      <alignment horizontal="left"/>
    </xf>
    <xf numFmtId="164" fontId="1" fillId="0" borderId="0" xfId="0" applyNumberFormat="1" applyFont="1" applyBorder="1" applyAlignment="1" applyProtection="1">
      <alignment horizontal="left"/>
    </xf>
    <xf numFmtId="0" fontId="1" fillId="0" borderId="54" xfId="0" applyFont="1" applyBorder="1" applyAlignment="1" applyProtection="1">
      <alignment horizontal="right" vertical="center"/>
    </xf>
    <xf numFmtId="0" fontId="0" fillId="0" borderId="52" xfId="0" applyBorder="1" applyAlignment="1" applyProtection="1">
      <alignment horizontal="right" vertical="center"/>
    </xf>
    <xf numFmtId="0" fontId="0" fillId="0" borderId="33" xfId="0" applyBorder="1" applyAlignment="1" applyProtection="1">
      <alignment horizontal="right" vertical="center"/>
    </xf>
    <xf numFmtId="0" fontId="1" fillId="0" borderId="0" xfId="0" applyFont="1" applyAlignment="1" applyProtection="1"/>
    <xf numFmtId="0" fontId="7" fillId="0" borderId="0" xfId="0" applyFont="1" applyAlignment="1" applyProtection="1"/>
    <xf numFmtId="0" fontId="33" fillId="0" borderId="16" xfId="0" applyNumberFormat="1" applyFont="1" applyBorder="1" applyAlignment="1" applyProtection="1">
      <alignment wrapText="1"/>
    </xf>
    <xf numFmtId="0" fontId="33" fillId="0" borderId="1" xfId="0" applyNumberFormat="1" applyFont="1" applyBorder="1" applyAlignment="1" applyProtection="1">
      <alignment wrapText="1"/>
    </xf>
    <xf numFmtId="0" fontId="33" fillId="0" borderId="2" xfId="0" applyNumberFormat="1" applyFont="1" applyBorder="1" applyAlignment="1" applyProtection="1">
      <alignment wrapText="1"/>
    </xf>
    <xf numFmtId="0" fontId="1" fillId="0" borderId="5" xfId="0" applyFont="1" applyBorder="1" applyAlignment="1" applyProtection="1">
      <alignment horizontal="center" vertical="center" textRotation="90"/>
    </xf>
    <xf numFmtId="0" fontId="1" fillId="0" borderId="17" xfId="0" applyFont="1" applyBorder="1" applyAlignment="1" applyProtection="1">
      <alignment horizontal="center" vertical="center" textRotation="90"/>
    </xf>
    <xf numFmtId="0" fontId="1" fillId="0" borderId="16" xfId="0" applyFont="1" applyBorder="1" applyAlignment="1" applyProtection="1">
      <alignment horizontal="center" vertical="center" textRotation="90"/>
    </xf>
    <xf numFmtId="0" fontId="1" fillId="0" borderId="27" xfId="0" applyFont="1" applyBorder="1" applyAlignment="1" applyProtection="1">
      <alignment horizontal="center" vertical="center" textRotation="90"/>
    </xf>
    <xf numFmtId="0" fontId="1" fillId="0" borderId="26" xfId="0" applyFont="1" applyBorder="1" applyAlignment="1" applyProtection="1">
      <alignment horizontal="center" vertical="center" textRotation="90"/>
    </xf>
    <xf numFmtId="0" fontId="1" fillId="0" borderId="28" xfId="0" applyFont="1" applyBorder="1" applyAlignment="1" applyProtection="1">
      <alignment horizontal="center" vertical="center" textRotation="90"/>
    </xf>
    <xf numFmtId="0" fontId="1" fillId="2" borderId="52" xfId="0" applyFont="1" applyFill="1" applyBorder="1" applyAlignment="1" applyProtection="1">
      <alignment horizontal="center" vertical="center"/>
    </xf>
    <xf numFmtId="0" fontId="1" fillId="0" borderId="52" xfId="0" applyFont="1" applyBorder="1" applyAlignment="1" applyProtection="1">
      <alignment horizontal="center" vertical="center"/>
    </xf>
    <xf numFmtId="0" fontId="1" fillId="0" borderId="51" xfId="0" applyFont="1" applyBorder="1" applyAlignment="1" applyProtection="1">
      <alignment horizontal="center" vertical="center"/>
    </xf>
    <xf numFmtId="0" fontId="1" fillId="0" borderId="52" xfId="0" applyFont="1" applyFill="1" applyBorder="1" applyAlignment="1" applyProtection="1">
      <alignment horizontal="left" vertical="center"/>
    </xf>
    <xf numFmtId="0" fontId="1" fillId="0" borderId="19" xfId="0" applyFont="1" applyBorder="1" applyAlignment="1" applyProtection="1">
      <alignment horizontal="right" vertical="center"/>
    </xf>
    <xf numFmtId="0" fontId="1" fillId="0" borderId="24" xfId="0" applyFont="1" applyBorder="1" applyAlignment="1" applyProtection="1">
      <alignment horizontal="right" vertical="center"/>
    </xf>
    <xf numFmtId="0" fontId="1" fillId="0" borderId="19" xfId="0" applyFont="1" applyBorder="1" applyAlignment="1" applyProtection="1">
      <alignment horizontal="left" vertical="center"/>
    </xf>
    <xf numFmtId="0" fontId="0" fillId="0" borderId="20" xfId="0" applyFont="1" applyBorder="1" applyAlignment="1" applyProtection="1">
      <alignment horizontal="left" vertical="center"/>
    </xf>
    <xf numFmtId="0" fontId="4" fillId="0" borderId="12" xfId="0" applyFont="1" applyBorder="1" applyAlignment="1" applyProtection="1">
      <alignment horizontal="left" vertical="center"/>
    </xf>
    <xf numFmtId="0" fontId="0" fillId="7" borderId="12" xfId="0" applyNumberFormat="1" applyFill="1" applyBorder="1" applyAlignment="1" applyProtection="1">
      <alignment horizontal="left"/>
      <protection locked="0"/>
    </xf>
    <xf numFmtId="0" fontId="0" fillId="7" borderId="12" xfId="0" applyNumberFormat="1" applyFill="1" applyBorder="1" applyAlignment="1" applyProtection="1">
      <protection locked="0"/>
    </xf>
    <xf numFmtId="0" fontId="0" fillId="7" borderId="19" xfId="0" applyFill="1" applyBorder="1" applyAlignment="1" applyProtection="1">
      <alignment horizontal="left"/>
      <protection locked="0"/>
    </xf>
    <xf numFmtId="0" fontId="0" fillId="0" borderId="24" xfId="0" applyBorder="1" applyAlignment="1" applyProtection="1">
      <alignment horizontal="left"/>
      <protection locked="0"/>
    </xf>
    <xf numFmtId="0" fontId="53" fillId="0" borderId="0" xfId="0" applyFont="1" applyAlignment="1" applyProtection="1">
      <alignment horizontal="center" vertical="center"/>
    </xf>
    <xf numFmtId="0" fontId="1" fillId="0" borderId="55" xfId="0" applyFont="1" applyBorder="1" applyAlignment="1" applyProtection="1">
      <alignment horizontal="right"/>
    </xf>
    <xf numFmtId="0" fontId="0" fillId="0" borderId="30" xfId="0" applyBorder="1" applyAlignment="1" applyProtection="1">
      <alignment horizontal="right"/>
    </xf>
    <xf numFmtId="2" fontId="1" fillId="4" borderId="19" xfId="0" applyNumberFormat="1" applyFont="1" applyFill="1" applyBorder="1" applyAlignment="1" applyProtection="1">
      <alignment horizontal="center" vertical="center" wrapText="1"/>
    </xf>
    <xf numFmtId="2" fontId="1" fillId="4" borderId="24" xfId="0" applyNumberFormat="1" applyFont="1" applyFill="1" applyBorder="1" applyAlignment="1" applyProtection="1">
      <alignment horizontal="center" vertical="center" wrapText="1"/>
    </xf>
    <xf numFmtId="0" fontId="1" fillId="0" borderId="31" xfId="0" applyFont="1" applyBorder="1" applyAlignment="1" applyProtection="1"/>
    <xf numFmtId="0" fontId="1" fillId="0" borderId="32" xfId="0" applyFont="1" applyFill="1" applyBorder="1" applyAlignment="1" applyProtection="1">
      <alignment horizontal="left"/>
    </xf>
    <xf numFmtId="0" fontId="1" fillId="0" borderId="30" xfId="0" applyFont="1" applyFill="1" applyBorder="1" applyAlignment="1" applyProtection="1">
      <alignment horizontal="left"/>
    </xf>
    <xf numFmtId="0" fontId="1" fillId="0" borderId="56" xfId="0" applyFont="1" applyFill="1" applyBorder="1" applyAlignment="1" applyProtection="1">
      <alignment horizontal="left"/>
    </xf>
    <xf numFmtId="0" fontId="1" fillId="0" borderId="21" xfId="0" applyFont="1" applyBorder="1" applyAlignment="1" applyProtection="1">
      <alignment horizontal="right"/>
    </xf>
    <xf numFmtId="0" fontId="0" fillId="0" borderId="6" xfId="0" applyBorder="1" applyAlignment="1" applyProtection="1">
      <alignment horizontal="right"/>
    </xf>
    <xf numFmtId="0" fontId="1" fillId="0" borderId="19" xfId="0" applyFont="1" applyFill="1" applyBorder="1" applyAlignment="1" applyProtection="1">
      <alignment horizontal="right"/>
    </xf>
    <xf numFmtId="0" fontId="1" fillId="0" borderId="6" xfId="0" applyFont="1" applyFill="1" applyBorder="1" applyAlignment="1" applyProtection="1">
      <alignment horizontal="right"/>
    </xf>
    <xf numFmtId="0" fontId="1" fillId="0" borderId="24" xfId="0" applyFont="1" applyFill="1" applyBorder="1" applyAlignment="1" applyProtection="1">
      <alignment horizontal="right"/>
    </xf>
    <xf numFmtId="0" fontId="0" fillId="0" borderId="20" xfId="0" applyFill="1" applyBorder="1" applyAlignment="1" applyProtection="1"/>
    <xf numFmtId="0" fontId="27" fillId="8" borderId="5" xfId="2" applyFill="1" applyBorder="1" applyAlignment="1" applyProtection="1">
      <alignment horizontal="center" vertical="center"/>
    </xf>
    <xf numFmtId="0" fontId="27" fillId="8" borderId="7" xfId="2" applyFill="1" applyBorder="1" applyAlignment="1" applyProtection="1">
      <alignment horizontal="center" vertical="center"/>
    </xf>
    <xf numFmtId="0" fontId="27" fillId="0" borderId="7" xfId="2" applyBorder="1" applyAlignment="1" applyProtection="1">
      <alignment horizontal="center" vertical="center"/>
    </xf>
    <xf numFmtId="0" fontId="27" fillId="0" borderId="22" xfId="2" applyBorder="1" applyAlignment="1" applyProtection="1">
      <alignment horizontal="center" vertical="center"/>
    </xf>
    <xf numFmtId="0" fontId="27" fillId="8" borderId="16" xfId="2" applyFill="1" applyBorder="1" applyAlignment="1" applyProtection="1">
      <alignment horizontal="center" vertical="center"/>
    </xf>
    <xf numFmtId="0" fontId="27" fillId="8" borderId="1" xfId="2" applyFill="1" applyBorder="1" applyAlignment="1" applyProtection="1">
      <alignment horizontal="center" vertical="center"/>
    </xf>
    <xf numFmtId="0" fontId="27" fillId="0" borderId="1" xfId="2" applyBorder="1" applyAlignment="1" applyProtection="1">
      <alignment horizontal="center" vertical="center"/>
    </xf>
    <xf numFmtId="0" fontId="27" fillId="0" borderId="25" xfId="2" applyBorder="1" applyAlignment="1" applyProtection="1">
      <alignment horizontal="center" vertical="center"/>
    </xf>
    <xf numFmtId="2" fontId="11" fillId="0" borderId="53" xfId="0" applyNumberFormat="1" applyFont="1" applyBorder="1" applyAlignment="1" applyProtection="1">
      <alignment horizontal="center"/>
    </xf>
    <xf numFmtId="0" fontId="0" fillId="0" borderId="53" xfId="0" applyBorder="1" applyAlignment="1" applyProtection="1">
      <alignment horizontal="center"/>
    </xf>
    <xf numFmtId="2" fontId="1" fillId="4" borderId="6" xfId="0" applyNumberFormat="1" applyFont="1" applyFill="1" applyBorder="1" applyAlignment="1" applyProtection="1">
      <alignment horizontal="center" vertical="center" wrapText="1"/>
    </xf>
    <xf numFmtId="0" fontId="0" fillId="7" borderId="19" xfId="0" applyNumberFormat="1" applyFill="1" applyBorder="1" applyAlignment="1" applyProtection="1">
      <alignment horizontal="center"/>
      <protection locked="0"/>
    </xf>
    <xf numFmtId="0" fontId="0" fillId="7" borderId="6" xfId="0" applyNumberFormat="1" applyFill="1" applyBorder="1" applyAlignment="1" applyProtection="1">
      <alignment horizontal="center"/>
      <protection locked="0"/>
    </xf>
    <xf numFmtId="0" fontId="0" fillId="7" borderId="24" xfId="0" applyNumberFormat="1" applyFill="1" applyBorder="1" applyAlignment="1" applyProtection="1">
      <alignment horizontal="center"/>
      <protection locked="0"/>
    </xf>
    <xf numFmtId="0" fontId="1" fillId="4" borderId="19" xfId="0" applyNumberFormat="1" applyFont="1" applyFill="1" applyBorder="1" applyAlignment="1" applyProtection="1">
      <alignment horizontal="center" vertical="center" wrapText="1"/>
    </xf>
    <xf numFmtId="0" fontId="1" fillId="4" borderId="6" xfId="0" applyNumberFormat="1" applyFont="1" applyFill="1" applyBorder="1" applyAlignment="1" applyProtection="1">
      <alignment horizontal="center" vertical="center" wrapText="1"/>
    </xf>
    <xf numFmtId="0" fontId="1" fillId="4" borderId="20" xfId="0" applyNumberFormat="1" applyFont="1" applyFill="1" applyBorder="1" applyAlignment="1" applyProtection="1">
      <alignment horizontal="center" vertical="center" wrapText="1"/>
    </xf>
    <xf numFmtId="0" fontId="0" fillId="7" borderId="19" xfId="0" applyNumberFormat="1" applyFont="1" applyFill="1" applyBorder="1" applyAlignment="1" applyProtection="1">
      <alignment horizontal="center"/>
      <protection locked="0"/>
    </xf>
    <xf numFmtId="0" fontId="0" fillId="7" borderId="6" xfId="0" applyNumberFormat="1" applyFont="1" applyFill="1" applyBorder="1" applyAlignment="1" applyProtection="1">
      <alignment horizontal="center"/>
      <protection locked="0"/>
    </xf>
    <xf numFmtId="0" fontId="0" fillId="7" borderId="20" xfId="0" applyNumberFormat="1" applyFont="1" applyFill="1" applyBorder="1" applyAlignment="1" applyProtection="1">
      <alignment horizontal="center"/>
      <protection locked="0"/>
    </xf>
    <xf numFmtId="0" fontId="1" fillId="0" borderId="40" xfId="0" applyFont="1" applyBorder="1" applyAlignment="1" applyProtection="1">
      <alignment horizontal="right"/>
    </xf>
    <xf numFmtId="0" fontId="0" fillId="0" borderId="1" xfId="0" applyBorder="1" applyAlignment="1" applyProtection="1">
      <alignment horizontal="right"/>
    </xf>
    <xf numFmtId="0" fontId="0" fillId="0" borderId="30" xfId="0" applyBorder="1" applyAlignment="1"/>
    <xf numFmtId="0" fontId="0" fillId="0" borderId="31" xfId="0" applyBorder="1" applyAlignment="1"/>
    <xf numFmtId="0" fontId="0" fillId="0" borderId="6" xfId="0" applyBorder="1" applyAlignment="1"/>
    <xf numFmtId="0" fontId="0" fillId="0" borderId="20" xfId="0" applyBorder="1" applyAlignment="1"/>
    <xf numFmtId="0" fontId="0" fillId="0" borderId="56" xfId="0" applyBorder="1" applyAlignment="1"/>
    <xf numFmtId="0" fontId="1" fillId="0" borderId="16" xfId="0" applyFont="1" applyFill="1" applyBorder="1" applyAlignment="1" applyProtection="1">
      <alignment horizontal="right"/>
    </xf>
    <xf numFmtId="0" fontId="1" fillId="0" borderId="1" xfId="0" applyFont="1" applyFill="1" applyBorder="1" applyAlignment="1" applyProtection="1">
      <alignment horizontal="right"/>
    </xf>
    <xf numFmtId="0" fontId="0" fillId="0" borderId="25" xfId="0" applyBorder="1" applyAlignment="1"/>
    <xf numFmtId="0" fontId="0" fillId="7" borderId="43" xfId="0" applyNumberFormat="1" applyFont="1" applyFill="1" applyBorder="1" applyAlignment="1" applyProtection="1">
      <alignment horizontal="center"/>
    </xf>
    <xf numFmtId="0" fontId="0" fillId="7" borderId="45" xfId="0" applyNumberFormat="1" applyFont="1" applyFill="1" applyBorder="1" applyAlignment="1" applyProtection="1">
      <alignment horizontal="center"/>
    </xf>
    <xf numFmtId="0" fontId="0" fillId="7" borderId="60" xfId="0" applyNumberFormat="1" applyFont="1" applyFill="1" applyBorder="1" applyAlignment="1" applyProtection="1">
      <alignment horizontal="center"/>
    </xf>
    <xf numFmtId="2" fontId="11" fillId="0" borderId="43" xfId="0" applyNumberFormat="1" applyFont="1" applyBorder="1" applyAlignment="1" applyProtection="1">
      <alignment horizontal="center"/>
    </xf>
    <xf numFmtId="0" fontId="0" fillId="0" borderId="45" xfId="0" applyBorder="1" applyAlignment="1" applyProtection="1">
      <alignment horizontal="center"/>
    </xf>
    <xf numFmtId="0" fontId="0" fillId="0" borderId="45" xfId="0" applyBorder="1" applyAlignment="1">
      <alignment horizontal="center"/>
    </xf>
    <xf numFmtId="0" fontId="0" fillId="0" borderId="44" xfId="0" applyBorder="1" applyAlignment="1">
      <alignment horizontal="center"/>
    </xf>
    <xf numFmtId="0" fontId="30" fillId="0" borderId="24" xfId="0" applyFont="1" applyBorder="1" applyAlignment="1" applyProtection="1">
      <alignment horizontal="center"/>
    </xf>
    <xf numFmtId="0" fontId="30" fillId="0" borderId="12" xfId="0" applyFont="1" applyBorder="1" applyAlignment="1" applyProtection="1">
      <alignment horizontal="center"/>
    </xf>
    <xf numFmtId="0" fontId="30" fillId="0" borderId="38" xfId="0" applyFont="1" applyBorder="1" applyAlignment="1" applyProtection="1">
      <alignment horizontal="center"/>
    </xf>
    <xf numFmtId="3" fontId="0" fillId="7" borderId="21" xfId="0" applyNumberFormat="1" applyFont="1" applyFill="1" applyBorder="1" applyAlignment="1" applyProtection="1">
      <alignment horizontal="center"/>
      <protection locked="0"/>
    </xf>
    <xf numFmtId="0" fontId="0" fillId="0" borderId="6"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4" xfId="0" applyBorder="1" applyAlignment="1" applyProtection="1">
      <alignment horizontal="center"/>
      <protection locked="0"/>
    </xf>
    <xf numFmtId="3" fontId="0" fillId="7" borderId="21" xfId="0" applyNumberFormat="1" applyFill="1" applyBorder="1" applyAlignment="1" applyProtection="1">
      <alignment horizontal="center"/>
      <protection locked="0"/>
    </xf>
    <xf numFmtId="0" fontId="50" fillId="0" borderId="21" xfId="0" applyNumberFormat="1" applyFont="1" applyBorder="1" applyAlignment="1" applyProtection="1">
      <alignment horizontal="center" wrapText="1"/>
    </xf>
    <xf numFmtId="0" fontId="0" fillId="0" borderId="6" xfId="0" applyBorder="1" applyAlignment="1" applyProtection="1">
      <alignment horizontal="center" wrapText="1"/>
    </xf>
    <xf numFmtId="0" fontId="0" fillId="0" borderId="20" xfId="0" applyBorder="1" applyAlignment="1" applyProtection="1">
      <alignment horizontal="center" wrapText="1"/>
    </xf>
    <xf numFmtId="0" fontId="49" fillId="0" borderId="21" xfId="0" applyNumberFormat="1" applyFont="1" applyBorder="1" applyAlignment="1" applyProtection="1">
      <alignment horizontal="center" wrapText="1"/>
    </xf>
    <xf numFmtId="0" fontId="20" fillId="0" borderId="21" xfId="0" applyNumberFormat="1" applyFont="1" applyBorder="1" applyAlignment="1" applyProtection="1">
      <alignment horizontal="center" wrapText="1"/>
    </xf>
    <xf numFmtId="3" fontId="20" fillId="4" borderId="61" xfId="0" applyNumberFormat="1" applyFont="1" applyFill="1" applyBorder="1" applyAlignment="1" applyProtection="1">
      <alignment horizontal="center" vertical="center"/>
    </xf>
    <xf numFmtId="0" fontId="0" fillId="0" borderId="45" xfId="0" applyBorder="1" applyAlignment="1" applyProtection="1">
      <alignment horizontal="center" vertical="center"/>
    </xf>
    <xf numFmtId="0" fontId="0" fillId="0" borderId="60" xfId="0" applyBorder="1" applyAlignment="1" applyProtection="1">
      <alignment horizontal="center" vertical="center"/>
    </xf>
    <xf numFmtId="3" fontId="49" fillId="4" borderId="61" xfId="0" applyNumberFormat="1" applyFont="1" applyFill="1" applyBorder="1" applyAlignment="1" applyProtection="1">
      <alignment horizontal="center" vertical="center"/>
    </xf>
    <xf numFmtId="3" fontId="50" fillId="4" borderId="61" xfId="0" applyNumberFormat="1" applyFont="1" applyFill="1" applyBorder="1" applyAlignment="1" applyProtection="1">
      <alignment horizontal="center" vertical="center"/>
    </xf>
    <xf numFmtId="0" fontId="1" fillId="4" borderId="43" xfId="0" applyFont="1" applyFill="1" applyBorder="1" applyAlignment="1" applyProtection="1">
      <alignment horizontal="center" vertical="center"/>
    </xf>
    <xf numFmtId="0" fontId="1" fillId="4" borderId="44" xfId="0" applyFont="1" applyFill="1" applyBorder="1" applyAlignment="1" applyProtection="1">
      <alignment horizontal="center" vertical="center"/>
    </xf>
    <xf numFmtId="2" fontId="1" fillId="0" borderId="12" xfId="0" applyNumberFormat="1" applyFont="1" applyBorder="1" applyAlignment="1" applyProtection="1">
      <alignment horizontal="center" wrapText="1"/>
    </xf>
    <xf numFmtId="0" fontId="1" fillId="0" borderId="12" xfId="0" applyFont="1" applyBorder="1" applyAlignment="1" applyProtection="1">
      <alignment horizontal="center" wrapText="1"/>
    </xf>
    <xf numFmtId="0" fontId="0" fillId="7" borderId="12" xfId="0" applyFill="1" applyBorder="1" applyAlignment="1" applyProtection="1">
      <alignment horizontal="left"/>
      <protection locked="0"/>
    </xf>
    <xf numFmtId="0" fontId="0" fillId="7" borderId="12" xfId="0" applyFill="1" applyBorder="1" applyProtection="1">
      <protection locked="0"/>
    </xf>
    <xf numFmtId="0" fontId="19" fillId="0" borderId="10" xfId="0"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1" xfId="0" applyFont="1" applyBorder="1" applyAlignment="1" applyProtection="1">
      <alignment horizontal="center" vertical="center"/>
    </xf>
    <xf numFmtId="0" fontId="1" fillId="0" borderId="12" xfId="0" applyFont="1" applyFill="1" applyBorder="1" applyAlignment="1" applyProtection="1">
      <alignment horizontal="right"/>
    </xf>
    <xf numFmtId="0" fontId="1" fillId="0" borderId="12" xfId="0" applyFont="1" applyBorder="1" applyAlignment="1" applyProtection="1"/>
    <xf numFmtId="0" fontId="19" fillId="0" borderId="55" xfId="0" applyFont="1" applyBorder="1" applyAlignment="1" applyProtection="1">
      <alignment horizontal="center" vertical="center"/>
    </xf>
    <xf numFmtId="0" fontId="19" fillId="0" borderId="30" xfId="0" applyFont="1" applyBorder="1" applyAlignment="1" applyProtection="1">
      <alignment horizontal="center" vertical="center"/>
    </xf>
    <xf numFmtId="0" fontId="19" fillId="0" borderId="31" xfId="0" applyFont="1" applyBorder="1" applyAlignment="1" applyProtection="1">
      <alignment horizontal="center" vertical="center"/>
    </xf>
    <xf numFmtId="0" fontId="47" fillId="0" borderId="37" xfId="0" applyFont="1" applyBorder="1" applyAlignment="1" applyProtection="1">
      <alignment horizontal="center" wrapText="1"/>
    </xf>
    <xf numFmtId="0" fontId="47" fillId="0" borderId="12" xfId="0" applyFont="1" applyBorder="1" applyAlignment="1" applyProtection="1">
      <alignment horizontal="center" wrapText="1"/>
    </xf>
    <xf numFmtId="0" fontId="47" fillId="0" borderId="38" xfId="0" applyFont="1" applyBorder="1" applyAlignment="1" applyProtection="1">
      <alignment horizontal="center" wrapText="1"/>
    </xf>
    <xf numFmtId="0" fontId="48" fillId="0" borderId="24" xfId="0" applyFont="1" applyBorder="1" applyAlignment="1" applyProtection="1">
      <alignment horizontal="center"/>
    </xf>
    <xf numFmtId="0" fontId="48" fillId="0" borderId="12" xfId="0" applyFont="1" applyBorder="1" applyAlignment="1" applyProtection="1">
      <alignment horizontal="center"/>
    </xf>
    <xf numFmtId="0" fontId="48" fillId="0" borderId="38" xfId="0" applyFont="1" applyBorder="1" applyAlignment="1" applyProtection="1">
      <alignment horizontal="center"/>
    </xf>
    <xf numFmtId="0" fontId="27" fillId="0" borderId="7" xfId="2" applyBorder="1" applyAlignment="1" applyProtection="1"/>
    <xf numFmtId="0" fontId="27" fillId="0" borderId="22" xfId="2" applyBorder="1" applyAlignment="1" applyProtection="1"/>
    <xf numFmtId="0" fontId="27" fillId="0" borderId="1" xfId="2" applyBorder="1" applyAlignment="1" applyProtection="1"/>
    <xf numFmtId="0" fontId="27" fillId="0" borderId="25" xfId="2" applyBorder="1" applyAlignment="1" applyProtection="1"/>
    <xf numFmtId="0" fontId="7" fillId="0" borderId="0" xfId="0" applyFont="1" applyAlignment="1" applyProtection="1">
      <alignment horizontal="left"/>
    </xf>
    <xf numFmtId="0" fontId="0" fillId="0" borderId="0" xfId="0" applyAlignment="1" applyProtection="1">
      <alignment horizontal="left"/>
    </xf>
    <xf numFmtId="0" fontId="1" fillId="5" borderId="19" xfId="0" applyFont="1" applyFill="1" applyBorder="1" applyAlignment="1" applyProtection="1">
      <alignment horizontal="center" vertical="center"/>
    </xf>
    <xf numFmtId="0" fontId="1" fillId="5" borderId="6" xfId="0" applyFont="1" applyFill="1" applyBorder="1" applyAlignment="1" applyProtection="1">
      <alignment horizontal="center" vertical="center"/>
    </xf>
    <xf numFmtId="0" fontId="0" fillId="0" borderId="24" xfId="0" applyBorder="1" applyAlignment="1" applyProtection="1"/>
    <xf numFmtId="0" fontId="1" fillId="0" borderId="12" xfId="0" applyFont="1" applyBorder="1" applyAlignment="1" applyProtection="1">
      <alignment horizontal="right"/>
    </xf>
    <xf numFmtId="0" fontId="0" fillId="0" borderId="19" xfId="0" applyBorder="1" applyAlignment="1" applyProtection="1">
      <alignment horizontal="right"/>
    </xf>
    <xf numFmtId="0" fontId="1" fillId="0" borderId="1" xfId="0" applyFont="1" applyBorder="1" applyAlignment="1" applyProtection="1">
      <alignment horizontal="right"/>
    </xf>
    <xf numFmtId="0" fontId="0" fillId="0" borderId="1" xfId="0" applyFont="1" applyBorder="1" applyAlignment="1" applyProtection="1">
      <alignment horizontal="right"/>
    </xf>
    <xf numFmtId="0" fontId="1" fillId="0" borderId="1" xfId="0" applyFont="1" applyBorder="1" applyAlignment="1" applyProtection="1">
      <alignment horizontal="left"/>
    </xf>
    <xf numFmtId="2" fontId="1" fillId="0" borderId="64" xfId="0" applyNumberFormat="1" applyFont="1" applyBorder="1" applyAlignment="1" applyProtection="1">
      <alignment horizontal="center" wrapText="1"/>
    </xf>
    <xf numFmtId="0" fontId="1" fillId="0" borderId="62" xfId="0" applyFont="1" applyBorder="1" applyAlignment="1" applyProtection="1">
      <alignment horizontal="center" wrapText="1"/>
    </xf>
    <xf numFmtId="0" fontId="48" fillId="0" borderId="24" xfId="0" applyFont="1" applyBorder="1" applyAlignment="1" applyProtection="1">
      <alignment horizontal="center" wrapText="1"/>
    </xf>
    <xf numFmtId="0" fontId="48" fillId="0" borderId="12" xfId="0" applyFont="1" applyBorder="1" applyAlignment="1" applyProtection="1">
      <alignment horizontal="center" wrapText="1"/>
    </xf>
    <xf numFmtId="0" fontId="48" fillId="0" borderId="38" xfId="0" applyFont="1" applyBorder="1" applyAlignment="1" applyProtection="1">
      <alignment horizontal="center" wrapText="1"/>
    </xf>
    <xf numFmtId="0" fontId="30" fillId="0" borderId="24" xfId="0" applyFont="1" applyBorder="1" applyAlignment="1" applyProtection="1">
      <alignment horizontal="center" wrapText="1"/>
    </xf>
    <xf numFmtId="0" fontId="30" fillId="0" borderId="12" xfId="0" applyFont="1" applyBorder="1" applyAlignment="1" applyProtection="1">
      <alignment horizontal="center" wrapText="1"/>
    </xf>
    <xf numFmtId="0" fontId="30" fillId="0" borderId="38" xfId="0" applyFont="1" applyBorder="1" applyAlignment="1" applyProtection="1">
      <alignment horizontal="center" wrapText="1"/>
    </xf>
    <xf numFmtId="0" fontId="38" fillId="0" borderId="55" xfId="0" applyFont="1" applyBorder="1" applyAlignment="1" applyProtection="1">
      <alignment horizontal="center" vertical="center"/>
    </xf>
    <xf numFmtId="0" fontId="38" fillId="0" borderId="30" xfId="0" applyFont="1" applyBorder="1" applyAlignment="1" applyProtection="1">
      <alignment horizontal="center" vertical="center"/>
    </xf>
    <xf numFmtId="0" fontId="38" fillId="0" borderId="31" xfId="0" applyFont="1" applyBorder="1" applyAlignment="1" applyProtection="1">
      <alignment horizontal="center" vertical="center"/>
    </xf>
    <xf numFmtId="0" fontId="19" fillId="0" borderId="11" xfId="0" applyFont="1" applyBorder="1" applyAlignment="1" applyProtection="1">
      <alignment horizontal="center" vertical="center"/>
    </xf>
    <xf numFmtId="0" fontId="19" fillId="0" borderId="0" xfId="0" applyFont="1" applyBorder="1" applyAlignment="1" applyProtection="1">
      <alignment horizontal="center" vertical="center"/>
    </xf>
    <xf numFmtId="0" fontId="1" fillId="0" borderId="19" xfId="0" applyFont="1" applyFill="1" applyBorder="1" applyAlignment="1" applyProtection="1">
      <alignment horizontal="left"/>
    </xf>
    <xf numFmtId="0" fontId="1" fillId="0" borderId="6" xfId="0" applyFont="1" applyFill="1" applyBorder="1" applyAlignment="1" applyProtection="1">
      <alignment horizontal="left"/>
    </xf>
    <xf numFmtId="0" fontId="1" fillId="0" borderId="24" xfId="0" applyFont="1" applyFill="1" applyBorder="1" applyAlignment="1" applyProtection="1">
      <alignment horizontal="left"/>
    </xf>
    <xf numFmtId="0" fontId="1" fillId="0" borderId="24" xfId="0" applyFont="1" applyBorder="1" applyAlignment="1" applyProtection="1">
      <alignment horizontal="left"/>
    </xf>
    <xf numFmtId="0" fontId="1" fillId="0" borderId="16" xfId="0" applyFont="1" applyBorder="1" applyAlignment="1" applyProtection="1">
      <alignment horizontal="right" vertical="center"/>
    </xf>
    <xf numFmtId="0" fontId="1" fillId="0" borderId="1" xfId="0" applyFont="1" applyBorder="1" applyAlignment="1" applyProtection="1">
      <alignment horizontal="right" vertical="center"/>
    </xf>
    <xf numFmtId="0" fontId="22" fillId="0" borderId="5" xfId="0" applyFont="1" applyBorder="1" applyAlignment="1" applyProtection="1">
      <alignment horizontal="right" vertical="center"/>
    </xf>
    <xf numFmtId="0" fontId="61" fillId="0" borderId="7" xfId="0" applyFont="1" applyBorder="1" applyAlignment="1" applyProtection="1">
      <alignment horizontal="right" vertical="center"/>
    </xf>
    <xf numFmtId="0" fontId="1" fillId="0" borderId="17" xfId="0" applyFont="1" applyBorder="1" applyAlignment="1" applyProtection="1">
      <alignment horizontal="right" vertical="center"/>
    </xf>
    <xf numFmtId="0" fontId="0" fillId="0" borderId="0" xfId="0" applyBorder="1" applyAlignment="1" applyProtection="1">
      <alignment horizontal="right" vertical="center"/>
    </xf>
    <xf numFmtId="0" fontId="0" fillId="0" borderId="17" xfId="0" applyBorder="1" applyAlignment="1" applyProtection="1">
      <alignment horizontal="right" vertical="center"/>
    </xf>
    <xf numFmtId="0" fontId="0" fillId="0" borderId="16" xfId="0" applyBorder="1" applyAlignment="1" applyProtection="1">
      <alignment horizontal="right" vertical="center"/>
    </xf>
    <xf numFmtId="0" fontId="0" fillId="0" borderId="1" xfId="0" applyBorder="1" applyAlignment="1" applyProtection="1">
      <alignment horizontal="right" vertical="center"/>
    </xf>
    <xf numFmtId="0" fontId="38" fillId="0" borderId="32" xfId="0" applyFont="1" applyBorder="1" applyAlignment="1" applyProtection="1">
      <alignment horizontal="left" vertical="center"/>
    </xf>
    <xf numFmtId="0" fontId="31" fillId="0" borderId="30" xfId="0" applyFont="1" applyBorder="1" applyAlignment="1" applyProtection="1">
      <alignment horizontal="left" vertical="center"/>
    </xf>
    <xf numFmtId="0" fontId="31" fillId="0" borderId="31" xfId="0" applyFont="1" applyBorder="1" applyAlignment="1" applyProtection="1">
      <alignment horizontal="left" vertical="center"/>
    </xf>
    <xf numFmtId="0" fontId="0" fillId="0" borderId="17" xfId="0" applyFont="1" applyBorder="1" applyAlignment="1" applyProtection="1">
      <alignment horizontal="right" vertical="center"/>
    </xf>
    <xf numFmtId="0" fontId="0" fillId="0" borderId="0" xfId="0" applyFont="1" applyBorder="1" applyAlignment="1" applyProtection="1">
      <alignment horizontal="right" vertical="center"/>
    </xf>
    <xf numFmtId="0" fontId="1" fillId="0" borderId="5" xfId="0" applyFont="1" applyBorder="1" applyAlignment="1" applyProtection="1">
      <alignment horizontal="right" vertical="center"/>
    </xf>
    <xf numFmtId="0" fontId="0" fillId="0" borderId="7" xfId="0" applyBorder="1" applyAlignment="1" applyProtection="1">
      <alignment horizontal="right" vertical="center"/>
    </xf>
    <xf numFmtId="0" fontId="23" fillId="0" borderId="7" xfId="0" applyFont="1" applyBorder="1" applyAlignment="1" applyProtection="1">
      <alignment horizontal="right" vertical="center"/>
    </xf>
    <xf numFmtId="0" fontId="0" fillId="0" borderId="17" xfId="0" applyFont="1" applyBorder="1" applyAlignment="1" applyProtection="1">
      <alignment horizontal="right" vertical="center" wrapText="1"/>
    </xf>
    <xf numFmtId="0" fontId="0" fillId="0" borderId="0" xfId="0" applyFont="1" applyBorder="1" applyAlignment="1" applyProtection="1">
      <alignment horizontal="right" vertical="center" wrapText="1"/>
    </xf>
    <xf numFmtId="0" fontId="45" fillId="0" borderId="5" xfId="0" applyFont="1" applyBorder="1" applyAlignment="1" applyProtection="1">
      <alignment horizontal="right" vertical="center"/>
    </xf>
    <xf numFmtId="0" fontId="0" fillId="0" borderId="7" xfId="0" applyBorder="1" applyAlignment="1">
      <alignment vertical="center"/>
    </xf>
    <xf numFmtId="0" fontId="1" fillId="0" borderId="0" xfId="0" applyFont="1" applyBorder="1" applyAlignment="1" applyProtection="1">
      <alignment horizontal="right" vertical="center"/>
    </xf>
    <xf numFmtId="0" fontId="38" fillId="0" borderId="30" xfId="0" applyFont="1" applyBorder="1" applyAlignment="1" applyProtection="1">
      <alignment horizontal="left" vertical="center"/>
    </xf>
    <xf numFmtId="0" fontId="38" fillId="0" borderId="31" xfId="0" applyFont="1" applyBorder="1" applyAlignment="1" applyProtection="1">
      <alignment horizontal="left" vertical="center"/>
    </xf>
    <xf numFmtId="0" fontId="8" fillId="0" borderId="17"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4" xfId="0" applyFont="1" applyBorder="1" applyAlignment="1" applyProtection="1">
      <alignment horizontal="center" vertical="center"/>
    </xf>
    <xf numFmtId="0" fontId="23" fillId="0" borderId="5" xfId="0" applyFont="1" applyBorder="1" applyAlignment="1" applyProtection="1">
      <alignment horizontal="right" vertical="center"/>
    </xf>
    <xf numFmtId="0" fontId="44" fillId="0" borderId="7" xfId="0" applyFont="1" applyBorder="1" applyAlignment="1" applyProtection="1">
      <alignment horizontal="right" vertical="center"/>
    </xf>
    <xf numFmtId="0" fontId="0" fillId="0" borderId="17" xfId="0" applyBorder="1" applyAlignment="1" applyProtection="1">
      <alignment horizontal="right" vertical="center" wrapText="1"/>
    </xf>
    <xf numFmtId="0" fontId="0" fillId="0" borderId="0" xfId="0" applyAlignment="1" applyProtection="1">
      <alignment horizontal="right" vertical="center" wrapText="1"/>
    </xf>
    <xf numFmtId="0" fontId="22" fillId="0" borderId="7" xfId="0" applyFont="1" applyBorder="1" applyAlignment="1" applyProtection="1">
      <alignment horizontal="right" vertical="center"/>
    </xf>
    <xf numFmtId="0" fontId="49" fillId="0" borderId="19" xfId="0" applyFont="1" applyBorder="1" applyAlignment="1" applyProtection="1">
      <alignment horizontal="center" vertical="center"/>
    </xf>
    <xf numFmtId="0" fontId="49" fillId="0" borderId="6" xfId="0" applyFont="1" applyBorder="1" applyAlignment="1" applyProtection="1">
      <alignment horizontal="center" vertical="center"/>
    </xf>
    <xf numFmtId="0" fontId="49" fillId="0" borderId="20" xfId="0" applyFont="1" applyBorder="1" applyAlignment="1" applyProtection="1">
      <alignment horizontal="center" vertical="center"/>
    </xf>
    <xf numFmtId="0" fontId="1" fillId="0" borderId="19"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20" xfId="0" applyFont="1" applyBorder="1" applyAlignment="1" applyProtection="1">
      <alignment horizontal="center" vertical="center"/>
    </xf>
    <xf numFmtId="0" fontId="50" fillId="0" borderId="19" xfId="0" applyFont="1" applyBorder="1" applyAlignment="1" applyProtection="1">
      <alignment horizontal="right" vertical="center"/>
    </xf>
    <xf numFmtId="0" fontId="50" fillId="0" borderId="6" xfId="0" applyFont="1" applyBorder="1" applyAlignment="1" applyProtection="1">
      <alignment horizontal="right" vertical="center"/>
    </xf>
    <xf numFmtId="0" fontId="49" fillId="0" borderId="19" xfId="0" applyFont="1" applyBorder="1" applyAlignment="1" applyProtection="1">
      <alignment horizontal="right" vertical="center"/>
    </xf>
    <xf numFmtId="0" fontId="49" fillId="0" borderId="6" xfId="0" applyFont="1" applyBorder="1" applyAlignment="1" applyProtection="1">
      <alignment horizontal="right" vertical="center"/>
    </xf>
    <xf numFmtId="0" fontId="20" fillId="0" borderId="19" xfId="0" applyFont="1" applyBorder="1" applyAlignment="1" applyProtection="1">
      <alignment horizontal="right" vertical="center"/>
    </xf>
    <xf numFmtId="0" fontId="20" fillId="0" borderId="6" xfId="0" applyFont="1" applyBorder="1" applyAlignment="1" applyProtection="1">
      <alignment horizontal="right" vertical="center"/>
    </xf>
    <xf numFmtId="0" fontId="0" fillId="0" borderId="17"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4" xfId="0" applyFont="1" applyBorder="1" applyAlignment="1" applyProtection="1">
      <alignment horizontal="center" vertical="center"/>
    </xf>
    <xf numFmtId="0" fontId="46" fillId="0" borderId="7" xfId="0" applyFont="1" applyBorder="1" applyAlignment="1" applyProtection="1">
      <alignment horizontal="right" vertical="center"/>
    </xf>
    <xf numFmtId="0" fontId="0" fillId="0" borderId="16"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2" xfId="0" applyFont="1" applyBorder="1" applyAlignment="1" applyProtection="1">
      <alignment horizontal="center" vertical="center"/>
    </xf>
    <xf numFmtId="0" fontId="52" fillId="0" borderId="0" xfId="0" applyFont="1" applyAlignment="1" applyProtection="1">
      <alignment horizontal="center" vertical="center"/>
    </xf>
    <xf numFmtId="0" fontId="0" fillId="0" borderId="0" xfId="0" applyAlignment="1" applyProtection="1">
      <alignment horizontal="center" vertical="center"/>
    </xf>
    <xf numFmtId="0" fontId="27" fillId="0" borderId="16" xfId="2" applyBorder="1" applyAlignment="1" applyProtection="1">
      <alignment horizontal="center" vertical="center"/>
    </xf>
    <xf numFmtId="0" fontId="0" fillId="0" borderId="19" xfId="0" applyBorder="1" applyAlignment="1" applyProtection="1">
      <alignment horizontal="right" vertical="center"/>
    </xf>
    <xf numFmtId="0" fontId="0" fillId="0" borderId="6" xfId="0" applyFont="1" applyBorder="1" applyAlignment="1" applyProtection="1">
      <alignment horizontal="right" vertical="center"/>
    </xf>
    <xf numFmtId="0" fontId="0" fillId="0" borderId="19" xfId="0" applyFont="1" applyBorder="1" applyAlignment="1" applyProtection="1">
      <alignment horizontal="right" vertical="center"/>
    </xf>
    <xf numFmtId="0" fontId="40" fillId="4" borderId="23" xfId="0" applyFont="1" applyFill="1" applyBorder="1" applyAlignment="1" applyProtection="1">
      <alignment horizontal="center" vertical="center"/>
    </xf>
    <xf numFmtId="0" fontId="41" fillId="4" borderId="8" xfId="0" applyFont="1" applyFill="1" applyBorder="1" applyAlignment="1" applyProtection="1">
      <alignment horizontal="center" vertical="center"/>
    </xf>
    <xf numFmtId="0" fontId="41" fillId="4" borderId="9" xfId="0" applyFont="1" applyFill="1" applyBorder="1" applyAlignment="1" applyProtection="1">
      <alignment horizontal="center" vertical="center"/>
    </xf>
    <xf numFmtId="0" fontId="0" fillId="0" borderId="1" xfId="0" applyBorder="1" applyAlignment="1" applyProtection="1">
      <alignment vertical="center"/>
    </xf>
    <xf numFmtId="0" fontId="0" fillId="0" borderId="6" xfId="0" applyBorder="1" applyAlignment="1" applyProtection="1">
      <alignment vertical="center"/>
    </xf>
    <xf numFmtId="0" fontId="1" fillId="0" borderId="23" xfId="0" applyFont="1" applyFill="1" applyBorder="1" applyAlignment="1" applyProtection="1">
      <alignment horizontal="right"/>
    </xf>
    <xf numFmtId="0" fontId="1" fillId="0" borderId="46" xfId="0" applyFont="1" applyFill="1" applyBorder="1" applyAlignment="1" applyProtection="1">
      <alignment horizontal="right"/>
    </xf>
    <xf numFmtId="0" fontId="1" fillId="0" borderId="47" xfId="0" applyFont="1" applyFill="1" applyBorder="1" applyAlignment="1" applyProtection="1">
      <alignment horizontal="left"/>
    </xf>
    <xf numFmtId="0" fontId="0" fillId="0" borderId="46" xfId="0" applyBorder="1" applyAlignment="1" applyProtection="1">
      <alignment horizontal="left"/>
    </xf>
    <xf numFmtId="0" fontId="1" fillId="5" borderId="47" xfId="0" applyFont="1" applyFill="1" applyBorder="1" applyAlignment="1" applyProtection="1">
      <alignment horizontal="center" vertical="center"/>
    </xf>
    <xf numFmtId="0" fontId="1" fillId="5" borderId="8" xfId="0" applyFont="1" applyFill="1" applyBorder="1" applyAlignment="1" applyProtection="1">
      <alignment horizontal="center" vertical="center"/>
    </xf>
    <xf numFmtId="0" fontId="0" fillId="0" borderId="9" xfId="0" applyBorder="1" applyAlignment="1" applyProtection="1"/>
    <xf numFmtId="0" fontId="1" fillId="0" borderId="30" xfId="0" applyFont="1" applyBorder="1" applyAlignment="1" applyProtection="1">
      <alignment horizontal="left" vertical="center"/>
    </xf>
    <xf numFmtId="0" fontId="1" fillId="0" borderId="31" xfId="0" applyFont="1" applyBorder="1" applyAlignment="1" applyProtection="1">
      <alignment horizontal="left" vertical="center"/>
    </xf>
    <xf numFmtId="0" fontId="1" fillId="0" borderId="55" xfId="0" applyFont="1" applyBorder="1" applyAlignment="1" applyProtection="1">
      <alignment horizontal="right" vertical="center"/>
    </xf>
    <xf numFmtId="0" fontId="1" fillId="0" borderId="30" xfId="0" applyFont="1" applyBorder="1" applyAlignment="1" applyProtection="1">
      <alignment horizontal="right" vertical="center"/>
    </xf>
    <xf numFmtId="0" fontId="38" fillId="0" borderId="16" xfId="0" applyFont="1" applyBorder="1" applyAlignment="1" applyProtection="1">
      <alignment horizontal="left" vertical="center"/>
    </xf>
    <xf numFmtId="0" fontId="38" fillId="0" borderId="1" xfId="0" applyFont="1" applyBorder="1" applyAlignment="1" applyProtection="1">
      <alignment horizontal="left" vertical="center"/>
    </xf>
    <xf numFmtId="0" fontId="38" fillId="0" borderId="2" xfId="0" applyFont="1" applyBorder="1" applyAlignment="1" applyProtection="1">
      <alignment horizontal="left" vertical="center"/>
    </xf>
    <xf numFmtId="0" fontId="1" fillId="0" borderId="6" xfId="0" applyFont="1" applyBorder="1" applyAlignment="1" applyProtection="1">
      <alignment horizontal="left" vertical="center"/>
    </xf>
    <xf numFmtId="0" fontId="0" fillId="0" borderId="0" xfId="0" applyFont="1" applyAlignment="1" applyProtection="1">
      <alignment vertical="center"/>
    </xf>
    <xf numFmtId="0" fontId="58" fillId="0" borderId="0" xfId="0" applyFont="1" applyAlignment="1" applyProtection="1">
      <alignment horizontal="left" vertical="top"/>
    </xf>
    <xf numFmtId="0" fontId="59" fillId="0" borderId="0" xfId="0" applyFont="1" applyAlignment="1" applyProtection="1"/>
    <xf numFmtId="0" fontId="0" fillId="0" borderId="19" xfId="0" applyBorder="1" applyAlignment="1" applyProtection="1">
      <alignment vertical="top" wrapText="1"/>
    </xf>
    <xf numFmtId="0" fontId="0" fillId="0" borderId="6" xfId="0" applyBorder="1" applyAlignment="1" applyProtection="1">
      <alignment vertical="top" wrapText="1"/>
    </xf>
    <xf numFmtId="0" fontId="0" fillId="0" borderId="6" xfId="0" applyBorder="1" applyAlignment="1" applyProtection="1">
      <alignment wrapText="1"/>
    </xf>
    <xf numFmtId="0" fontId="0" fillId="0" borderId="24" xfId="0" applyBorder="1" applyAlignment="1" applyProtection="1">
      <alignment wrapText="1"/>
    </xf>
    <xf numFmtId="0" fontId="14" fillId="0" borderId="0" xfId="0" applyFont="1" applyAlignment="1" applyProtection="1">
      <alignment horizontal="center" vertical="center"/>
    </xf>
    <xf numFmtId="0" fontId="0" fillId="0" borderId="0" xfId="0" applyAlignment="1" applyProtection="1"/>
    <xf numFmtId="0" fontId="0" fillId="0" borderId="24" xfId="0" applyBorder="1" applyAlignment="1" applyProtection="1">
      <alignment vertical="top" wrapText="1"/>
    </xf>
    <xf numFmtId="0" fontId="3" fillId="0" borderId="0" xfId="0" applyFont="1" applyAlignment="1" applyProtection="1">
      <alignment horizontal="left" vertical="top" wrapText="1"/>
    </xf>
    <xf numFmtId="0" fontId="1" fillId="0" borderId="19" xfId="0" applyFont="1" applyBorder="1" applyAlignment="1" applyProtection="1">
      <alignment vertical="top" wrapText="1"/>
    </xf>
    <xf numFmtId="0" fontId="1" fillId="0" borderId="6" xfId="0" applyFont="1" applyBorder="1" applyAlignment="1" applyProtection="1">
      <alignment vertical="top" wrapText="1"/>
    </xf>
    <xf numFmtId="0" fontId="1" fillId="0" borderId="6" xfId="0" applyFont="1" applyBorder="1" applyAlignment="1" applyProtection="1">
      <alignment wrapText="1"/>
    </xf>
    <xf numFmtId="0" fontId="1" fillId="0" borderId="24" xfId="0" applyFont="1" applyBorder="1" applyAlignment="1" applyProtection="1">
      <alignment wrapText="1"/>
    </xf>
    <xf numFmtId="0" fontId="1" fillId="0" borderId="0" xfId="0" applyFont="1" applyBorder="1" applyAlignment="1" applyProtection="1"/>
    <xf numFmtId="0" fontId="0" fillId="0" borderId="0" xfId="0" applyBorder="1" applyAlignment="1" applyProtection="1"/>
    <xf numFmtId="0" fontId="1" fillId="0" borderId="16" xfId="0" applyFont="1" applyBorder="1" applyAlignment="1" applyProtection="1"/>
    <xf numFmtId="0" fontId="0" fillId="0" borderId="1" xfId="0" applyBorder="1" applyAlignment="1" applyProtection="1"/>
    <xf numFmtId="0" fontId="59" fillId="0" borderId="0" xfId="0" applyFont="1" applyAlignment="1" applyProtection="1">
      <alignment vertical="top"/>
    </xf>
    <xf numFmtId="0" fontId="14" fillId="0" borderId="0" xfId="0" applyFont="1" applyAlignment="1" applyProtection="1">
      <alignment horizontal="center" vertical="top"/>
    </xf>
    <xf numFmtId="0" fontId="0" fillId="0" borderId="0" xfId="0" applyAlignment="1" applyProtection="1">
      <alignment vertical="top"/>
    </xf>
    <xf numFmtId="0" fontId="0" fillId="0" borderId="6" xfId="0" applyBorder="1" applyAlignment="1">
      <alignment vertical="top" wrapText="1"/>
    </xf>
    <xf numFmtId="0" fontId="0" fillId="0" borderId="24" xfId="0" applyBorder="1" applyAlignment="1">
      <alignment vertical="top" wrapText="1"/>
    </xf>
    <xf numFmtId="0" fontId="0" fillId="0" borderId="12" xfId="0" applyBorder="1" applyAlignment="1">
      <alignment vertical="top" wrapText="1"/>
    </xf>
    <xf numFmtId="0" fontId="0" fillId="0" borderId="19" xfId="0" applyFont="1" applyBorder="1" applyAlignment="1" applyProtection="1">
      <alignment vertical="top" wrapText="1"/>
    </xf>
    <xf numFmtId="0" fontId="0" fillId="0" borderId="6" xfId="0" applyFont="1" applyBorder="1" applyAlignment="1" applyProtection="1">
      <alignment vertical="top" wrapText="1"/>
    </xf>
    <xf numFmtId="0" fontId="0" fillId="0" borderId="24" xfId="0" applyFont="1" applyBorder="1" applyAlignment="1" applyProtection="1">
      <alignment vertical="top" wrapText="1"/>
    </xf>
    <xf numFmtId="0" fontId="0" fillId="0" borderId="6" xfId="0" applyBorder="1" applyAlignment="1" applyProtection="1">
      <alignment horizontal="left" vertical="top" wrapText="1"/>
    </xf>
    <xf numFmtId="0" fontId="0" fillId="0" borderId="24" xfId="0" applyBorder="1" applyAlignment="1" applyProtection="1">
      <alignment horizontal="left" vertical="top" wrapText="1"/>
    </xf>
    <xf numFmtId="0" fontId="1" fillId="0" borderId="0" xfId="0" applyFont="1" applyAlignment="1">
      <alignment vertical="top" wrapText="1"/>
    </xf>
    <xf numFmtId="0" fontId="0" fillId="0" borderId="19" xfId="0" applyBorder="1" applyAlignment="1">
      <alignment vertical="top" wrapText="1"/>
    </xf>
    <xf numFmtId="0" fontId="0" fillId="0" borderId="0" xfId="0" applyAlignment="1">
      <alignment vertical="top" wrapText="1"/>
    </xf>
    <xf numFmtId="0" fontId="3" fillId="0" borderId="0" xfId="0" applyFont="1" applyAlignment="1">
      <alignment horizontal="left" vertical="top" wrapText="1"/>
    </xf>
    <xf numFmtId="0" fontId="0" fillId="0" borderId="0" xfId="0" applyAlignment="1">
      <alignment horizontal="left" vertical="top" wrapText="1"/>
    </xf>
    <xf numFmtId="0" fontId="14" fillId="0" borderId="0" xfId="0" applyFont="1" applyAlignment="1">
      <alignment horizontal="center" vertical="top"/>
    </xf>
    <xf numFmtId="0" fontId="0" fillId="0" borderId="0" xfId="0" applyAlignment="1">
      <alignment horizontal="center" vertical="top"/>
    </xf>
    <xf numFmtId="0" fontId="58" fillId="0" borderId="0" xfId="0" applyFont="1" applyAlignment="1">
      <alignment vertical="top"/>
    </xf>
    <xf numFmtId="0" fontId="1" fillId="0" borderId="0" xfId="0" applyFont="1" applyAlignment="1">
      <alignment vertical="top"/>
    </xf>
    <xf numFmtId="0" fontId="1" fillId="0" borderId="0" xfId="0" applyFont="1" applyAlignment="1">
      <alignment horizontal="left" vertical="top" wrapText="1"/>
    </xf>
    <xf numFmtId="0" fontId="0" fillId="0" borderId="12" xfId="0" applyFont="1" applyBorder="1" applyAlignment="1">
      <alignment horizontal="left" vertical="top" wrapText="1"/>
    </xf>
    <xf numFmtId="0" fontId="1" fillId="0" borderId="12" xfId="0" applyFont="1" applyBorder="1" applyAlignment="1">
      <alignment horizontal="left" vertical="top" wrapText="1"/>
    </xf>
    <xf numFmtId="0" fontId="0" fillId="0" borderId="12" xfId="0" applyBorder="1" applyAlignment="1">
      <alignment horizontal="left" vertical="top" wrapText="1"/>
    </xf>
    <xf numFmtId="0" fontId="0" fillId="0" borderId="12" xfId="0" applyFont="1" applyBorder="1" applyAlignment="1">
      <alignment vertical="top" wrapText="1"/>
    </xf>
    <xf numFmtId="0" fontId="1" fillId="0" borderId="12" xfId="0" applyFont="1" applyBorder="1" applyAlignment="1">
      <alignment vertical="top" wrapText="1"/>
    </xf>
    <xf numFmtId="0" fontId="0" fillId="0" borderId="12" xfId="0" applyBorder="1" applyAlignment="1" applyProtection="1">
      <alignment vertical="top" wrapText="1"/>
    </xf>
  </cellXfs>
  <cellStyles count="3">
    <cellStyle name="Comma" xfId="1" builtinId="3"/>
    <cellStyle name="Hyperlink" xfId="2" builtinId="8"/>
    <cellStyle name="Normal" xfId="0" builtinId="0"/>
  </cellStyles>
  <dxfs count="34">
    <dxf>
      <fill>
        <patternFill patternType="lightHorizontal">
          <bgColor auto="1"/>
        </patternFill>
      </fill>
    </dxf>
    <dxf>
      <fill>
        <patternFill patternType="lightHorizontal">
          <fgColor theme="1"/>
          <bgColor rgb="FFFFFF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lightHorizontal">
          <fgColor theme="1"/>
          <bgColor auto="1"/>
        </patternFill>
      </fill>
    </dxf>
    <dxf>
      <fill>
        <patternFill patternType="lightHorizontal"/>
      </fill>
    </dxf>
    <dxf>
      <fill>
        <patternFill>
          <bgColor rgb="FFFFFFCC"/>
        </patternFill>
      </fill>
    </dxf>
    <dxf>
      <font>
        <color theme="0"/>
      </font>
      <fill>
        <patternFill>
          <bgColor theme="0"/>
        </patternFill>
      </fill>
    </dxf>
    <dxf>
      <font>
        <color rgb="FFFDE9D9"/>
      </font>
      <numFmt numFmtId="0" formatCode="General"/>
    </dxf>
    <dxf>
      <fill>
        <patternFill patternType="lightHorizontal"/>
      </fill>
    </dxf>
    <dxf>
      <fill>
        <patternFill patternType="lightHorizontal"/>
      </fill>
    </dxf>
    <dxf>
      <fill>
        <patternFill patternType="lightHorizontal"/>
      </fill>
    </dxf>
    <dxf>
      <fill>
        <patternFill>
          <bgColor rgb="FFFFFFCC"/>
        </patternFill>
      </fill>
    </dxf>
    <dxf>
      <fill>
        <patternFill patternType="lightHorizontal">
          <bgColor auto="1"/>
        </patternFill>
      </fill>
    </dxf>
    <dxf>
      <fill>
        <patternFill patternType="lightHorizontal">
          <fgColor theme="1"/>
          <bgColor auto="1"/>
        </patternFill>
      </fill>
    </dxf>
    <dxf>
      <fill>
        <patternFill patternType="lightHorizontal">
          <bgColor auto="1"/>
        </patternFill>
      </fill>
    </dxf>
    <dxf>
      <fill>
        <patternFill patternType="lightHorizontal">
          <bgColor auto="1"/>
        </patternFill>
      </fill>
    </dxf>
    <dxf>
      <fill>
        <patternFill patternType="lightHorizontal">
          <bgColor auto="1"/>
        </patternFill>
      </fill>
    </dxf>
    <dxf>
      <fill>
        <patternFill patternType="lightHorizontal">
          <fgColor theme="1"/>
          <bgColor auto="1"/>
        </patternFill>
      </fill>
    </dxf>
    <dxf>
      <fill>
        <patternFill patternType="lightHorizonta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color rgb="FFFF0000"/>
      </font>
      <fill>
        <patternFill>
          <bgColor rgb="FFFFFF00"/>
        </patternFill>
      </fill>
    </dxf>
    <dxf>
      <font>
        <color rgb="FFFF0000"/>
      </font>
      <fill>
        <patternFill>
          <bgColor rgb="FFFFFF00"/>
        </patternFill>
      </fill>
    </dxf>
    <dxf>
      <font>
        <b/>
        <i val="0"/>
        <color auto="1"/>
      </font>
      <fill>
        <patternFill>
          <bgColor rgb="FFFFFF00"/>
        </patternFill>
      </fill>
    </dxf>
  </dxfs>
  <tableStyles count="0" defaultTableStyle="TableStyleMedium9" defaultPivotStyle="PivotStyleLight16"/>
  <colors>
    <mruColors>
      <color rgb="FFFFFFCC"/>
      <color rgb="FFFFFFFF"/>
      <color rgb="FF33CC33"/>
      <color rgb="FFFFFF99"/>
      <color rgb="FFFDE9D9"/>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1155700</xdr:colOff>
      <xdr:row>21</xdr:row>
      <xdr:rowOff>47758</xdr:rowOff>
    </xdr:from>
    <xdr:to>
      <xdr:col>7</xdr:col>
      <xdr:colOff>1676765</xdr:colOff>
      <xdr:row>41</xdr:row>
      <xdr:rowOff>182602</xdr:rowOff>
    </xdr:to>
    <xdr:grpSp>
      <xdr:nvGrpSpPr>
        <xdr:cNvPr id="4" name="Group 3">
          <a:extLst>
            <a:ext uri="{FF2B5EF4-FFF2-40B4-BE49-F238E27FC236}">
              <a16:creationId xmlns:a16="http://schemas.microsoft.com/office/drawing/2014/main" id="{00000000-0008-0000-0000-000004000000}"/>
            </a:ext>
          </a:extLst>
        </xdr:cNvPr>
        <xdr:cNvGrpSpPr>
          <a:grpSpLocks noChangeAspect="1"/>
        </xdr:cNvGrpSpPr>
      </xdr:nvGrpSpPr>
      <xdr:grpSpPr bwMode="auto">
        <a:xfrm>
          <a:off x="1155700" y="10728458"/>
          <a:ext cx="9855565" cy="3944844"/>
          <a:chOff x="620" y="841"/>
          <a:chExt cx="4526" cy="2506"/>
        </a:xfrm>
      </xdr:grpSpPr>
      <xdr:sp macro="" textlink="">
        <xdr:nvSpPr>
          <xdr:cNvPr id="5" name="AutoShape 3">
            <a:extLst>
              <a:ext uri="{FF2B5EF4-FFF2-40B4-BE49-F238E27FC236}">
                <a16:creationId xmlns:a16="http://schemas.microsoft.com/office/drawing/2014/main" id="{00000000-0008-0000-0000-000005000000}"/>
              </a:ext>
            </a:extLst>
          </xdr:cNvPr>
          <xdr:cNvSpPr>
            <a:spLocks noChangeAspect="1" noChangeArrowheads="1" noTextEdit="1"/>
          </xdr:cNvSpPr>
        </xdr:nvSpPr>
        <xdr:spPr bwMode="auto">
          <a:xfrm>
            <a:off x="626" y="841"/>
            <a:ext cx="4520" cy="23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nvGrpSpPr>
          <xdr:cNvPr id="6" name="Group 5">
            <a:extLst>
              <a:ext uri="{FF2B5EF4-FFF2-40B4-BE49-F238E27FC236}">
                <a16:creationId xmlns:a16="http://schemas.microsoft.com/office/drawing/2014/main" id="{00000000-0008-0000-0000-000006000000}"/>
              </a:ext>
            </a:extLst>
          </xdr:cNvPr>
          <xdr:cNvGrpSpPr>
            <a:grpSpLocks/>
          </xdr:cNvGrpSpPr>
        </xdr:nvGrpSpPr>
        <xdr:grpSpPr bwMode="auto">
          <a:xfrm>
            <a:off x="620" y="1006"/>
            <a:ext cx="4520" cy="2341"/>
            <a:chOff x="620" y="1006"/>
            <a:chExt cx="4520" cy="2341"/>
          </a:xfrm>
        </xdr:grpSpPr>
        <xdr:sp macro="" textlink="">
          <xdr:nvSpPr>
            <xdr:cNvPr id="7" name="Freeform 6">
              <a:extLst>
                <a:ext uri="{FF2B5EF4-FFF2-40B4-BE49-F238E27FC236}">
                  <a16:creationId xmlns:a16="http://schemas.microsoft.com/office/drawing/2014/main" id="{00000000-0008-0000-0000-000007000000}"/>
                </a:ext>
              </a:extLst>
            </xdr:cNvPr>
            <xdr:cNvSpPr>
              <a:spLocks/>
            </xdr:cNvSpPr>
          </xdr:nvSpPr>
          <xdr:spPr bwMode="auto">
            <a:xfrm>
              <a:off x="3491" y="3180"/>
              <a:ext cx="59" cy="44"/>
            </a:xfrm>
            <a:custGeom>
              <a:avLst/>
              <a:gdLst>
                <a:gd name="T0" fmla="*/ 15 w 59"/>
                <a:gd name="T1" fmla="*/ 0 h 44"/>
                <a:gd name="T2" fmla="*/ 0 w 59"/>
                <a:gd name="T3" fmla="*/ 44 h 44"/>
                <a:gd name="T4" fmla="*/ 59 w 59"/>
                <a:gd name="T5" fmla="*/ 44 h 44"/>
                <a:gd name="T6" fmla="*/ 45 w 59"/>
                <a:gd name="T7" fmla="*/ 0 h 44"/>
                <a:gd name="T8" fmla="*/ 15 w 59"/>
                <a:gd name="T9" fmla="*/ 0 h 44"/>
              </a:gdLst>
              <a:ahLst/>
              <a:cxnLst>
                <a:cxn ang="0">
                  <a:pos x="T0" y="T1"/>
                </a:cxn>
                <a:cxn ang="0">
                  <a:pos x="T2" y="T3"/>
                </a:cxn>
                <a:cxn ang="0">
                  <a:pos x="T4" y="T5"/>
                </a:cxn>
                <a:cxn ang="0">
                  <a:pos x="T6" y="T7"/>
                </a:cxn>
                <a:cxn ang="0">
                  <a:pos x="T8" y="T9"/>
                </a:cxn>
              </a:cxnLst>
              <a:rect l="0" t="0" r="r" b="b"/>
              <a:pathLst>
                <a:path w="59" h="44">
                  <a:moveTo>
                    <a:pt x="15" y="0"/>
                  </a:moveTo>
                  <a:lnTo>
                    <a:pt x="0" y="44"/>
                  </a:lnTo>
                  <a:lnTo>
                    <a:pt x="59" y="44"/>
                  </a:lnTo>
                  <a:lnTo>
                    <a:pt x="45" y="0"/>
                  </a:lnTo>
                  <a:lnTo>
                    <a:pt x="15"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 name="Freeform 7">
              <a:extLst>
                <a:ext uri="{FF2B5EF4-FFF2-40B4-BE49-F238E27FC236}">
                  <a16:creationId xmlns:a16="http://schemas.microsoft.com/office/drawing/2014/main" id="{00000000-0008-0000-0000-000008000000}"/>
                </a:ext>
              </a:extLst>
            </xdr:cNvPr>
            <xdr:cNvSpPr>
              <a:spLocks noEditPoints="1"/>
            </xdr:cNvSpPr>
          </xdr:nvSpPr>
          <xdr:spPr bwMode="auto">
            <a:xfrm>
              <a:off x="3488" y="3178"/>
              <a:ext cx="64" cy="48"/>
            </a:xfrm>
            <a:custGeom>
              <a:avLst/>
              <a:gdLst>
                <a:gd name="T0" fmla="*/ 192 w 707"/>
                <a:gd name="T1" fmla="*/ 48 h 528"/>
                <a:gd name="T2" fmla="*/ 214 w 707"/>
                <a:gd name="T3" fmla="*/ 32 h 528"/>
                <a:gd name="T4" fmla="*/ 48 w 707"/>
                <a:gd name="T5" fmla="*/ 512 h 528"/>
                <a:gd name="T6" fmla="*/ 25 w 707"/>
                <a:gd name="T7" fmla="*/ 480 h 528"/>
                <a:gd name="T8" fmla="*/ 681 w 707"/>
                <a:gd name="T9" fmla="*/ 480 h 528"/>
                <a:gd name="T10" fmla="*/ 659 w 707"/>
                <a:gd name="T11" fmla="*/ 512 h 528"/>
                <a:gd name="T12" fmla="*/ 501 w 707"/>
                <a:gd name="T13" fmla="*/ 32 h 528"/>
                <a:gd name="T14" fmla="*/ 524 w 707"/>
                <a:gd name="T15" fmla="*/ 48 h 528"/>
                <a:gd name="T16" fmla="*/ 192 w 707"/>
                <a:gd name="T17" fmla="*/ 48 h 528"/>
                <a:gd name="T18" fmla="*/ 524 w 707"/>
                <a:gd name="T19" fmla="*/ 0 h 528"/>
                <a:gd name="T20" fmla="*/ 546 w 707"/>
                <a:gd name="T21" fmla="*/ 17 h 528"/>
                <a:gd name="T22" fmla="*/ 704 w 707"/>
                <a:gd name="T23" fmla="*/ 497 h 528"/>
                <a:gd name="T24" fmla="*/ 701 w 707"/>
                <a:gd name="T25" fmla="*/ 519 h 528"/>
                <a:gd name="T26" fmla="*/ 681 w 707"/>
                <a:gd name="T27" fmla="*/ 528 h 528"/>
                <a:gd name="T28" fmla="*/ 25 w 707"/>
                <a:gd name="T29" fmla="*/ 528 h 528"/>
                <a:gd name="T30" fmla="*/ 6 w 707"/>
                <a:gd name="T31" fmla="*/ 518 h 528"/>
                <a:gd name="T32" fmla="*/ 3 w 707"/>
                <a:gd name="T33" fmla="*/ 497 h 528"/>
                <a:gd name="T34" fmla="*/ 169 w 707"/>
                <a:gd name="T35" fmla="*/ 17 h 528"/>
                <a:gd name="T36" fmla="*/ 192 w 707"/>
                <a:gd name="T37" fmla="*/ 0 h 528"/>
                <a:gd name="T38" fmla="*/ 524 w 707"/>
                <a:gd name="T39" fmla="*/ 0 h 5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707" h="528">
                  <a:moveTo>
                    <a:pt x="192" y="48"/>
                  </a:moveTo>
                  <a:lnTo>
                    <a:pt x="214" y="32"/>
                  </a:lnTo>
                  <a:lnTo>
                    <a:pt x="48" y="512"/>
                  </a:lnTo>
                  <a:lnTo>
                    <a:pt x="25" y="480"/>
                  </a:lnTo>
                  <a:lnTo>
                    <a:pt x="681" y="480"/>
                  </a:lnTo>
                  <a:lnTo>
                    <a:pt x="659" y="512"/>
                  </a:lnTo>
                  <a:lnTo>
                    <a:pt x="501" y="32"/>
                  </a:lnTo>
                  <a:lnTo>
                    <a:pt x="524" y="48"/>
                  </a:lnTo>
                  <a:lnTo>
                    <a:pt x="192" y="48"/>
                  </a:lnTo>
                  <a:close/>
                  <a:moveTo>
                    <a:pt x="524" y="0"/>
                  </a:moveTo>
                  <a:cubicBezTo>
                    <a:pt x="534" y="0"/>
                    <a:pt x="543" y="7"/>
                    <a:pt x="546" y="17"/>
                  </a:cubicBezTo>
                  <a:lnTo>
                    <a:pt x="704" y="497"/>
                  </a:lnTo>
                  <a:cubicBezTo>
                    <a:pt x="707" y="504"/>
                    <a:pt x="705" y="512"/>
                    <a:pt x="701" y="519"/>
                  </a:cubicBezTo>
                  <a:cubicBezTo>
                    <a:pt x="696" y="525"/>
                    <a:pt x="689" y="528"/>
                    <a:pt x="681" y="528"/>
                  </a:cubicBezTo>
                  <a:lnTo>
                    <a:pt x="25" y="528"/>
                  </a:lnTo>
                  <a:cubicBezTo>
                    <a:pt x="18" y="528"/>
                    <a:pt x="10" y="525"/>
                    <a:pt x="6" y="518"/>
                  </a:cubicBezTo>
                  <a:cubicBezTo>
                    <a:pt x="1" y="512"/>
                    <a:pt x="0" y="504"/>
                    <a:pt x="3" y="497"/>
                  </a:cubicBezTo>
                  <a:lnTo>
                    <a:pt x="169" y="17"/>
                  </a:lnTo>
                  <a:cubicBezTo>
                    <a:pt x="172" y="7"/>
                    <a:pt x="181" y="0"/>
                    <a:pt x="192" y="0"/>
                  </a:cubicBezTo>
                  <a:lnTo>
                    <a:pt x="524"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 name="Freeform 8">
              <a:extLst>
                <a:ext uri="{FF2B5EF4-FFF2-40B4-BE49-F238E27FC236}">
                  <a16:creationId xmlns:a16="http://schemas.microsoft.com/office/drawing/2014/main" id="{00000000-0008-0000-0000-000009000000}"/>
                </a:ext>
              </a:extLst>
            </xdr:cNvPr>
            <xdr:cNvSpPr>
              <a:spLocks/>
            </xdr:cNvSpPr>
          </xdr:nvSpPr>
          <xdr:spPr bwMode="auto">
            <a:xfrm>
              <a:off x="4320" y="1376"/>
              <a:ext cx="211" cy="892"/>
            </a:xfrm>
            <a:custGeom>
              <a:avLst/>
              <a:gdLst>
                <a:gd name="T0" fmla="*/ 5 w 1174"/>
                <a:gd name="T1" fmla="*/ 0 h 4953"/>
                <a:gd name="T2" fmla="*/ 239 w 1174"/>
                <a:gd name="T3" fmla="*/ 56 h 4953"/>
                <a:gd name="T4" fmla="*/ 242 w 1174"/>
                <a:gd name="T5" fmla="*/ 57 h 4953"/>
                <a:gd name="T6" fmla="*/ 443 w 1174"/>
                <a:gd name="T7" fmla="*/ 169 h 4953"/>
                <a:gd name="T8" fmla="*/ 622 w 1174"/>
                <a:gd name="T9" fmla="*/ 300 h 4953"/>
                <a:gd name="T10" fmla="*/ 624 w 1174"/>
                <a:gd name="T11" fmla="*/ 302 h 4953"/>
                <a:gd name="T12" fmla="*/ 769 w 1174"/>
                <a:gd name="T13" fmla="*/ 489 h 4953"/>
                <a:gd name="T14" fmla="*/ 899 w 1174"/>
                <a:gd name="T15" fmla="*/ 714 h 4953"/>
                <a:gd name="T16" fmla="*/ 900 w 1174"/>
                <a:gd name="T17" fmla="*/ 716 h 4953"/>
                <a:gd name="T18" fmla="*/ 989 w 1174"/>
                <a:gd name="T19" fmla="*/ 977 h 4953"/>
                <a:gd name="T20" fmla="*/ 1061 w 1174"/>
                <a:gd name="T21" fmla="*/ 1239 h 4953"/>
                <a:gd name="T22" fmla="*/ 1118 w 1174"/>
                <a:gd name="T23" fmla="*/ 1557 h 4953"/>
                <a:gd name="T24" fmla="*/ 1158 w 1174"/>
                <a:gd name="T25" fmla="*/ 1893 h 4953"/>
                <a:gd name="T26" fmla="*/ 1174 w 1174"/>
                <a:gd name="T27" fmla="*/ 2248 h 4953"/>
                <a:gd name="T28" fmla="*/ 1174 w 1174"/>
                <a:gd name="T29" fmla="*/ 2621 h 4953"/>
                <a:gd name="T30" fmla="*/ 1166 w 1174"/>
                <a:gd name="T31" fmla="*/ 2976 h 4953"/>
                <a:gd name="T32" fmla="*/ 1142 w 1174"/>
                <a:gd name="T33" fmla="*/ 3368 h 4953"/>
                <a:gd name="T34" fmla="*/ 1110 w 1174"/>
                <a:gd name="T35" fmla="*/ 3759 h 4953"/>
                <a:gd name="T36" fmla="*/ 1062 w 1174"/>
                <a:gd name="T37" fmla="*/ 4151 h 4953"/>
                <a:gd name="T38" fmla="*/ 1013 w 1174"/>
                <a:gd name="T39" fmla="*/ 4543 h 4953"/>
                <a:gd name="T40" fmla="*/ 965 w 1174"/>
                <a:gd name="T41" fmla="*/ 4953 h 4953"/>
                <a:gd name="T42" fmla="*/ 941 w 1174"/>
                <a:gd name="T43" fmla="*/ 4950 h 4953"/>
                <a:gd name="T44" fmla="*/ 989 w 1174"/>
                <a:gd name="T45" fmla="*/ 4540 h 4953"/>
                <a:gd name="T46" fmla="*/ 1038 w 1174"/>
                <a:gd name="T47" fmla="*/ 4148 h 4953"/>
                <a:gd name="T48" fmla="*/ 1086 w 1174"/>
                <a:gd name="T49" fmla="*/ 3757 h 4953"/>
                <a:gd name="T50" fmla="*/ 1118 w 1174"/>
                <a:gd name="T51" fmla="*/ 3366 h 4953"/>
                <a:gd name="T52" fmla="*/ 1142 w 1174"/>
                <a:gd name="T53" fmla="*/ 2975 h 4953"/>
                <a:gd name="T54" fmla="*/ 1150 w 1174"/>
                <a:gd name="T55" fmla="*/ 2621 h 4953"/>
                <a:gd name="T56" fmla="*/ 1150 w 1174"/>
                <a:gd name="T57" fmla="*/ 2249 h 4953"/>
                <a:gd name="T58" fmla="*/ 1134 w 1174"/>
                <a:gd name="T59" fmla="*/ 1896 h 4953"/>
                <a:gd name="T60" fmla="*/ 1094 w 1174"/>
                <a:gd name="T61" fmla="*/ 1561 h 4953"/>
                <a:gd name="T62" fmla="*/ 1038 w 1174"/>
                <a:gd name="T63" fmla="*/ 1245 h 4953"/>
                <a:gd name="T64" fmla="*/ 966 w 1174"/>
                <a:gd name="T65" fmla="*/ 985 h 4953"/>
                <a:gd name="T66" fmla="*/ 877 w 1174"/>
                <a:gd name="T67" fmla="*/ 724 h 4953"/>
                <a:gd name="T68" fmla="*/ 878 w 1174"/>
                <a:gd name="T69" fmla="*/ 726 h 4953"/>
                <a:gd name="T70" fmla="*/ 750 w 1174"/>
                <a:gd name="T71" fmla="*/ 504 h 4953"/>
                <a:gd name="T72" fmla="*/ 605 w 1174"/>
                <a:gd name="T73" fmla="*/ 317 h 4953"/>
                <a:gd name="T74" fmla="*/ 608 w 1174"/>
                <a:gd name="T75" fmla="*/ 319 h 4953"/>
                <a:gd name="T76" fmla="*/ 432 w 1174"/>
                <a:gd name="T77" fmla="*/ 190 h 4953"/>
                <a:gd name="T78" fmla="*/ 230 w 1174"/>
                <a:gd name="T79" fmla="*/ 78 h 4953"/>
                <a:gd name="T80" fmla="*/ 233 w 1174"/>
                <a:gd name="T81" fmla="*/ 79 h 4953"/>
                <a:gd name="T82" fmla="*/ 0 w 1174"/>
                <a:gd name="T83" fmla="*/ 23 h 4953"/>
                <a:gd name="T84" fmla="*/ 5 w 1174"/>
                <a:gd name="T85" fmla="*/ 0 h 49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1174" h="4953">
                  <a:moveTo>
                    <a:pt x="5" y="0"/>
                  </a:moveTo>
                  <a:lnTo>
                    <a:pt x="239" y="56"/>
                  </a:lnTo>
                  <a:cubicBezTo>
                    <a:pt x="240" y="56"/>
                    <a:pt x="241" y="56"/>
                    <a:pt x="242" y="57"/>
                  </a:cubicBezTo>
                  <a:lnTo>
                    <a:pt x="443" y="169"/>
                  </a:lnTo>
                  <a:lnTo>
                    <a:pt x="622" y="300"/>
                  </a:lnTo>
                  <a:cubicBezTo>
                    <a:pt x="623" y="301"/>
                    <a:pt x="623" y="301"/>
                    <a:pt x="624" y="302"/>
                  </a:cubicBezTo>
                  <a:lnTo>
                    <a:pt x="769" y="489"/>
                  </a:lnTo>
                  <a:lnTo>
                    <a:pt x="899" y="714"/>
                  </a:lnTo>
                  <a:cubicBezTo>
                    <a:pt x="899" y="715"/>
                    <a:pt x="900" y="715"/>
                    <a:pt x="900" y="716"/>
                  </a:cubicBezTo>
                  <a:lnTo>
                    <a:pt x="989" y="977"/>
                  </a:lnTo>
                  <a:lnTo>
                    <a:pt x="1061" y="1239"/>
                  </a:lnTo>
                  <a:lnTo>
                    <a:pt x="1118" y="1557"/>
                  </a:lnTo>
                  <a:lnTo>
                    <a:pt x="1158" y="1893"/>
                  </a:lnTo>
                  <a:lnTo>
                    <a:pt x="1174" y="2248"/>
                  </a:lnTo>
                  <a:lnTo>
                    <a:pt x="1174" y="2621"/>
                  </a:lnTo>
                  <a:lnTo>
                    <a:pt x="1166" y="2976"/>
                  </a:lnTo>
                  <a:lnTo>
                    <a:pt x="1142" y="3368"/>
                  </a:lnTo>
                  <a:lnTo>
                    <a:pt x="1110" y="3759"/>
                  </a:lnTo>
                  <a:lnTo>
                    <a:pt x="1062" y="4151"/>
                  </a:lnTo>
                  <a:lnTo>
                    <a:pt x="1013" y="4543"/>
                  </a:lnTo>
                  <a:lnTo>
                    <a:pt x="965" y="4953"/>
                  </a:lnTo>
                  <a:lnTo>
                    <a:pt x="941" y="4950"/>
                  </a:lnTo>
                  <a:lnTo>
                    <a:pt x="989" y="4540"/>
                  </a:lnTo>
                  <a:lnTo>
                    <a:pt x="1038" y="4148"/>
                  </a:lnTo>
                  <a:lnTo>
                    <a:pt x="1086" y="3757"/>
                  </a:lnTo>
                  <a:lnTo>
                    <a:pt x="1118" y="3366"/>
                  </a:lnTo>
                  <a:lnTo>
                    <a:pt x="1142" y="2975"/>
                  </a:lnTo>
                  <a:lnTo>
                    <a:pt x="1150" y="2621"/>
                  </a:lnTo>
                  <a:lnTo>
                    <a:pt x="1150" y="2249"/>
                  </a:lnTo>
                  <a:lnTo>
                    <a:pt x="1134" y="1896"/>
                  </a:lnTo>
                  <a:lnTo>
                    <a:pt x="1094" y="1561"/>
                  </a:lnTo>
                  <a:lnTo>
                    <a:pt x="1038" y="1245"/>
                  </a:lnTo>
                  <a:lnTo>
                    <a:pt x="966" y="985"/>
                  </a:lnTo>
                  <a:lnTo>
                    <a:pt x="877" y="724"/>
                  </a:lnTo>
                  <a:lnTo>
                    <a:pt x="878" y="726"/>
                  </a:lnTo>
                  <a:lnTo>
                    <a:pt x="750" y="504"/>
                  </a:lnTo>
                  <a:lnTo>
                    <a:pt x="605" y="317"/>
                  </a:lnTo>
                  <a:lnTo>
                    <a:pt x="608" y="319"/>
                  </a:lnTo>
                  <a:lnTo>
                    <a:pt x="432" y="190"/>
                  </a:lnTo>
                  <a:lnTo>
                    <a:pt x="230" y="78"/>
                  </a:lnTo>
                  <a:lnTo>
                    <a:pt x="233" y="79"/>
                  </a:lnTo>
                  <a:lnTo>
                    <a:pt x="0" y="23"/>
                  </a:lnTo>
                  <a:lnTo>
                    <a:pt x="5" y="0"/>
                  </a:lnTo>
                  <a:close/>
                </a:path>
              </a:pathLst>
            </a:custGeom>
            <a:solidFill>
              <a:srgbClr val="A6A6A6"/>
            </a:solidFill>
            <a:ln w="0" cap="flat">
              <a:solidFill>
                <a:srgbClr val="A6A6A6"/>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 name="Rectangle 9">
              <a:extLst>
                <a:ext uri="{FF2B5EF4-FFF2-40B4-BE49-F238E27FC236}">
                  <a16:creationId xmlns:a16="http://schemas.microsoft.com/office/drawing/2014/main" id="{00000000-0008-0000-0000-00000A000000}"/>
                </a:ext>
              </a:extLst>
            </xdr:cNvPr>
            <xdr:cNvSpPr>
              <a:spLocks noChangeArrowheads="1"/>
            </xdr:cNvSpPr>
          </xdr:nvSpPr>
          <xdr:spPr bwMode="auto">
            <a:xfrm>
              <a:off x="4299" y="1335"/>
              <a:ext cx="30" cy="103"/>
            </a:xfrm>
            <a:prstGeom prst="rect">
              <a:avLst/>
            </a:prstGeom>
            <a:solidFill>
              <a:srgbClr val="00FF0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 name="Freeform 10">
              <a:extLst>
                <a:ext uri="{FF2B5EF4-FFF2-40B4-BE49-F238E27FC236}">
                  <a16:creationId xmlns:a16="http://schemas.microsoft.com/office/drawing/2014/main" id="{00000000-0008-0000-0000-00000B000000}"/>
                </a:ext>
              </a:extLst>
            </xdr:cNvPr>
            <xdr:cNvSpPr>
              <a:spLocks noEditPoints="1"/>
            </xdr:cNvSpPr>
          </xdr:nvSpPr>
          <xdr:spPr bwMode="auto">
            <a:xfrm>
              <a:off x="4298" y="1334"/>
              <a:ext cx="31" cy="105"/>
            </a:xfrm>
            <a:custGeom>
              <a:avLst/>
              <a:gdLst>
                <a:gd name="T0" fmla="*/ 0 w 31"/>
                <a:gd name="T1" fmla="*/ 0 h 105"/>
                <a:gd name="T2" fmla="*/ 31 w 31"/>
                <a:gd name="T3" fmla="*/ 0 h 105"/>
                <a:gd name="T4" fmla="*/ 31 w 31"/>
                <a:gd name="T5" fmla="*/ 105 h 105"/>
                <a:gd name="T6" fmla="*/ 0 w 31"/>
                <a:gd name="T7" fmla="*/ 105 h 105"/>
                <a:gd name="T8" fmla="*/ 0 w 31"/>
                <a:gd name="T9" fmla="*/ 0 h 105"/>
                <a:gd name="T10" fmla="*/ 2 w 31"/>
                <a:gd name="T11" fmla="*/ 104 h 105"/>
                <a:gd name="T12" fmla="*/ 1 w 31"/>
                <a:gd name="T13" fmla="*/ 103 h 105"/>
                <a:gd name="T14" fmla="*/ 31 w 31"/>
                <a:gd name="T15" fmla="*/ 103 h 105"/>
                <a:gd name="T16" fmla="*/ 30 w 31"/>
                <a:gd name="T17" fmla="*/ 104 h 105"/>
                <a:gd name="T18" fmla="*/ 30 w 31"/>
                <a:gd name="T19" fmla="*/ 1 h 105"/>
                <a:gd name="T20" fmla="*/ 31 w 31"/>
                <a:gd name="T21" fmla="*/ 2 h 105"/>
                <a:gd name="T22" fmla="*/ 1 w 31"/>
                <a:gd name="T23" fmla="*/ 2 h 105"/>
                <a:gd name="T24" fmla="*/ 2 w 31"/>
                <a:gd name="T25" fmla="*/ 1 h 105"/>
                <a:gd name="T26" fmla="*/ 2 w 31"/>
                <a:gd name="T27" fmla="*/ 104 h 1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31" h="105">
                  <a:moveTo>
                    <a:pt x="0" y="0"/>
                  </a:moveTo>
                  <a:lnTo>
                    <a:pt x="31" y="0"/>
                  </a:lnTo>
                  <a:lnTo>
                    <a:pt x="31" y="105"/>
                  </a:lnTo>
                  <a:lnTo>
                    <a:pt x="0" y="105"/>
                  </a:lnTo>
                  <a:lnTo>
                    <a:pt x="0" y="0"/>
                  </a:lnTo>
                  <a:close/>
                  <a:moveTo>
                    <a:pt x="2" y="104"/>
                  </a:moveTo>
                  <a:lnTo>
                    <a:pt x="1" y="103"/>
                  </a:lnTo>
                  <a:lnTo>
                    <a:pt x="31" y="103"/>
                  </a:lnTo>
                  <a:lnTo>
                    <a:pt x="30" y="104"/>
                  </a:lnTo>
                  <a:lnTo>
                    <a:pt x="30" y="1"/>
                  </a:lnTo>
                  <a:lnTo>
                    <a:pt x="31" y="2"/>
                  </a:lnTo>
                  <a:lnTo>
                    <a:pt x="1" y="2"/>
                  </a:lnTo>
                  <a:lnTo>
                    <a:pt x="2" y="1"/>
                  </a:lnTo>
                  <a:lnTo>
                    <a:pt x="2" y="104"/>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 name="Rectangle 11">
              <a:extLst>
                <a:ext uri="{FF2B5EF4-FFF2-40B4-BE49-F238E27FC236}">
                  <a16:creationId xmlns:a16="http://schemas.microsoft.com/office/drawing/2014/main" id="{00000000-0008-0000-0000-00000C000000}"/>
                </a:ext>
              </a:extLst>
            </xdr:cNvPr>
            <xdr:cNvSpPr>
              <a:spLocks noChangeArrowheads="1"/>
            </xdr:cNvSpPr>
          </xdr:nvSpPr>
          <xdr:spPr bwMode="auto">
            <a:xfrm>
              <a:off x="4241" y="1379"/>
              <a:ext cx="58" cy="15"/>
            </a:xfrm>
            <a:prstGeom prst="rect">
              <a:avLst/>
            </a:prstGeom>
            <a:solidFill>
              <a:srgbClr val="00FF0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 name="Freeform 12">
              <a:extLst>
                <a:ext uri="{FF2B5EF4-FFF2-40B4-BE49-F238E27FC236}">
                  <a16:creationId xmlns:a16="http://schemas.microsoft.com/office/drawing/2014/main" id="{00000000-0008-0000-0000-00000D000000}"/>
                </a:ext>
              </a:extLst>
            </xdr:cNvPr>
            <xdr:cNvSpPr>
              <a:spLocks noEditPoints="1"/>
            </xdr:cNvSpPr>
          </xdr:nvSpPr>
          <xdr:spPr bwMode="auto">
            <a:xfrm>
              <a:off x="4241" y="1378"/>
              <a:ext cx="59" cy="17"/>
            </a:xfrm>
            <a:custGeom>
              <a:avLst/>
              <a:gdLst>
                <a:gd name="T0" fmla="*/ 0 w 59"/>
                <a:gd name="T1" fmla="*/ 0 h 17"/>
                <a:gd name="T2" fmla="*/ 59 w 59"/>
                <a:gd name="T3" fmla="*/ 0 h 17"/>
                <a:gd name="T4" fmla="*/ 59 w 59"/>
                <a:gd name="T5" fmla="*/ 17 h 17"/>
                <a:gd name="T6" fmla="*/ 0 w 59"/>
                <a:gd name="T7" fmla="*/ 17 h 17"/>
                <a:gd name="T8" fmla="*/ 0 w 59"/>
                <a:gd name="T9" fmla="*/ 0 h 17"/>
                <a:gd name="T10" fmla="*/ 1 w 59"/>
                <a:gd name="T11" fmla="*/ 16 h 17"/>
                <a:gd name="T12" fmla="*/ 0 w 59"/>
                <a:gd name="T13" fmla="*/ 15 h 17"/>
                <a:gd name="T14" fmla="*/ 58 w 59"/>
                <a:gd name="T15" fmla="*/ 15 h 17"/>
                <a:gd name="T16" fmla="*/ 57 w 59"/>
                <a:gd name="T17" fmla="*/ 16 h 17"/>
                <a:gd name="T18" fmla="*/ 57 w 59"/>
                <a:gd name="T19" fmla="*/ 1 h 17"/>
                <a:gd name="T20" fmla="*/ 58 w 59"/>
                <a:gd name="T21" fmla="*/ 2 h 17"/>
                <a:gd name="T22" fmla="*/ 0 w 59"/>
                <a:gd name="T23" fmla="*/ 2 h 17"/>
                <a:gd name="T24" fmla="*/ 1 w 59"/>
                <a:gd name="T25" fmla="*/ 1 h 17"/>
                <a:gd name="T26" fmla="*/ 1 w 59"/>
                <a:gd name="T27" fmla="*/ 16 h 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59" h="17">
                  <a:moveTo>
                    <a:pt x="0" y="0"/>
                  </a:moveTo>
                  <a:lnTo>
                    <a:pt x="59" y="0"/>
                  </a:lnTo>
                  <a:lnTo>
                    <a:pt x="59" y="17"/>
                  </a:lnTo>
                  <a:lnTo>
                    <a:pt x="0" y="17"/>
                  </a:lnTo>
                  <a:lnTo>
                    <a:pt x="0" y="0"/>
                  </a:lnTo>
                  <a:close/>
                  <a:moveTo>
                    <a:pt x="1" y="16"/>
                  </a:moveTo>
                  <a:lnTo>
                    <a:pt x="0" y="15"/>
                  </a:lnTo>
                  <a:lnTo>
                    <a:pt x="58" y="15"/>
                  </a:lnTo>
                  <a:lnTo>
                    <a:pt x="57" y="16"/>
                  </a:lnTo>
                  <a:lnTo>
                    <a:pt x="57" y="1"/>
                  </a:lnTo>
                  <a:lnTo>
                    <a:pt x="58" y="2"/>
                  </a:lnTo>
                  <a:lnTo>
                    <a:pt x="0" y="2"/>
                  </a:lnTo>
                  <a:lnTo>
                    <a:pt x="1" y="1"/>
                  </a:lnTo>
                  <a:lnTo>
                    <a:pt x="1" y="16"/>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 name="Freeform 13">
              <a:extLst>
                <a:ext uri="{FF2B5EF4-FFF2-40B4-BE49-F238E27FC236}">
                  <a16:creationId xmlns:a16="http://schemas.microsoft.com/office/drawing/2014/main" id="{00000000-0008-0000-0000-00000E000000}"/>
                </a:ext>
              </a:extLst>
            </xdr:cNvPr>
            <xdr:cNvSpPr>
              <a:spLocks/>
            </xdr:cNvSpPr>
          </xdr:nvSpPr>
          <xdr:spPr bwMode="auto">
            <a:xfrm>
              <a:off x="3256" y="2901"/>
              <a:ext cx="88" cy="292"/>
            </a:xfrm>
            <a:custGeom>
              <a:avLst/>
              <a:gdLst>
                <a:gd name="T0" fmla="*/ 0 w 88"/>
                <a:gd name="T1" fmla="*/ 271 h 292"/>
                <a:gd name="T2" fmla="*/ 4 w 88"/>
                <a:gd name="T3" fmla="*/ 277 h 292"/>
                <a:gd name="T4" fmla="*/ 10 w 88"/>
                <a:gd name="T5" fmla="*/ 283 h 292"/>
                <a:gd name="T6" fmla="*/ 18 w 88"/>
                <a:gd name="T7" fmla="*/ 288 h 292"/>
                <a:gd name="T8" fmla="*/ 28 w 88"/>
                <a:gd name="T9" fmla="*/ 291 h 292"/>
                <a:gd name="T10" fmla="*/ 38 w 88"/>
                <a:gd name="T11" fmla="*/ 292 h 292"/>
                <a:gd name="T12" fmla="*/ 50 w 88"/>
                <a:gd name="T13" fmla="*/ 292 h 292"/>
                <a:gd name="T14" fmla="*/ 61 w 88"/>
                <a:gd name="T15" fmla="*/ 291 h 292"/>
                <a:gd name="T16" fmla="*/ 70 w 88"/>
                <a:gd name="T17" fmla="*/ 288 h 292"/>
                <a:gd name="T18" fmla="*/ 79 w 88"/>
                <a:gd name="T19" fmla="*/ 283 h 292"/>
                <a:gd name="T20" fmla="*/ 85 w 88"/>
                <a:gd name="T21" fmla="*/ 277 h 292"/>
                <a:gd name="T22" fmla="*/ 88 w 88"/>
                <a:gd name="T23" fmla="*/ 271 h 292"/>
                <a:gd name="T24" fmla="*/ 88 w 88"/>
                <a:gd name="T25" fmla="*/ 22 h 292"/>
                <a:gd name="T26" fmla="*/ 85 w 88"/>
                <a:gd name="T27" fmla="*/ 15 h 292"/>
                <a:gd name="T28" fmla="*/ 79 w 88"/>
                <a:gd name="T29" fmla="*/ 10 h 292"/>
                <a:gd name="T30" fmla="*/ 70 w 88"/>
                <a:gd name="T31" fmla="*/ 4 h 292"/>
                <a:gd name="T32" fmla="*/ 61 w 88"/>
                <a:gd name="T33" fmla="*/ 1 h 292"/>
                <a:gd name="T34" fmla="*/ 50 w 88"/>
                <a:gd name="T35" fmla="*/ 0 h 292"/>
                <a:gd name="T36" fmla="*/ 38 w 88"/>
                <a:gd name="T37" fmla="*/ 0 h 292"/>
                <a:gd name="T38" fmla="*/ 28 w 88"/>
                <a:gd name="T39" fmla="*/ 1 h 292"/>
                <a:gd name="T40" fmla="*/ 18 w 88"/>
                <a:gd name="T41" fmla="*/ 4 h 292"/>
                <a:gd name="T42" fmla="*/ 10 w 88"/>
                <a:gd name="T43" fmla="*/ 10 h 292"/>
                <a:gd name="T44" fmla="*/ 4 w 88"/>
                <a:gd name="T45" fmla="*/ 15 h 292"/>
                <a:gd name="T46" fmla="*/ 0 w 88"/>
                <a:gd name="T47" fmla="*/ 22 h 292"/>
                <a:gd name="T48" fmla="*/ 0 w 88"/>
                <a:gd name="T49" fmla="*/ 271 h 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88" h="292">
                  <a:moveTo>
                    <a:pt x="0" y="271"/>
                  </a:moveTo>
                  <a:lnTo>
                    <a:pt x="4" y="277"/>
                  </a:lnTo>
                  <a:lnTo>
                    <a:pt x="10" y="283"/>
                  </a:lnTo>
                  <a:lnTo>
                    <a:pt x="18" y="288"/>
                  </a:lnTo>
                  <a:lnTo>
                    <a:pt x="28" y="291"/>
                  </a:lnTo>
                  <a:lnTo>
                    <a:pt x="38" y="292"/>
                  </a:lnTo>
                  <a:lnTo>
                    <a:pt x="50" y="292"/>
                  </a:lnTo>
                  <a:lnTo>
                    <a:pt x="61" y="291"/>
                  </a:lnTo>
                  <a:lnTo>
                    <a:pt x="70" y="288"/>
                  </a:lnTo>
                  <a:lnTo>
                    <a:pt x="79" y="283"/>
                  </a:lnTo>
                  <a:lnTo>
                    <a:pt x="85" y="277"/>
                  </a:lnTo>
                  <a:lnTo>
                    <a:pt x="88" y="271"/>
                  </a:lnTo>
                  <a:lnTo>
                    <a:pt x="88" y="22"/>
                  </a:lnTo>
                  <a:lnTo>
                    <a:pt x="85" y="15"/>
                  </a:lnTo>
                  <a:lnTo>
                    <a:pt x="79" y="10"/>
                  </a:lnTo>
                  <a:lnTo>
                    <a:pt x="70" y="4"/>
                  </a:lnTo>
                  <a:lnTo>
                    <a:pt x="61" y="1"/>
                  </a:lnTo>
                  <a:lnTo>
                    <a:pt x="50" y="0"/>
                  </a:lnTo>
                  <a:lnTo>
                    <a:pt x="38" y="0"/>
                  </a:lnTo>
                  <a:lnTo>
                    <a:pt x="28" y="1"/>
                  </a:lnTo>
                  <a:lnTo>
                    <a:pt x="18" y="4"/>
                  </a:lnTo>
                  <a:lnTo>
                    <a:pt x="10" y="10"/>
                  </a:lnTo>
                  <a:lnTo>
                    <a:pt x="4" y="15"/>
                  </a:lnTo>
                  <a:lnTo>
                    <a:pt x="0" y="22"/>
                  </a:lnTo>
                  <a:lnTo>
                    <a:pt x="0" y="27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 name="Freeform 14">
              <a:extLst>
                <a:ext uri="{FF2B5EF4-FFF2-40B4-BE49-F238E27FC236}">
                  <a16:creationId xmlns:a16="http://schemas.microsoft.com/office/drawing/2014/main" id="{00000000-0008-0000-0000-00000F000000}"/>
                </a:ext>
              </a:extLst>
            </xdr:cNvPr>
            <xdr:cNvSpPr>
              <a:spLocks noEditPoints="1"/>
            </xdr:cNvSpPr>
          </xdr:nvSpPr>
          <xdr:spPr bwMode="auto">
            <a:xfrm>
              <a:off x="3255" y="2900"/>
              <a:ext cx="90" cy="294"/>
            </a:xfrm>
            <a:custGeom>
              <a:avLst/>
              <a:gdLst>
                <a:gd name="T0" fmla="*/ 15 w 1000"/>
                <a:gd name="T1" fmla="*/ 3011 h 3264"/>
                <a:gd name="T2" fmla="*/ 123 w 1000"/>
                <a:gd name="T3" fmla="*/ 3151 h 3264"/>
                <a:gd name="T4" fmla="*/ 212 w 1000"/>
                <a:gd name="T5" fmla="*/ 3199 h 3264"/>
                <a:gd name="T6" fmla="*/ 319 w 1000"/>
                <a:gd name="T7" fmla="*/ 3232 h 3264"/>
                <a:gd name="T8" fmla="*/ 435 w 1000"/>
                <a:gd name="T9" fmla="*/ 3249 h 3264"/>
                <a:gd name="T10" fmla="*/ 567 w 1000"/>
                <a:gd name="T11" fmla="*/ 3248 h 3264"/>
                <a:gd name="T12" fmla="*/ 690 w 1000"/>
                <a:gd name="T13" fmla="*/ 3232 h 3264"/>
                <a:gd name="T14" fmla="*/ 789 w 1000"/>
                <a:gd name="T15" fmla="*/ 3199 h 3264"/>
                <a:gd name="T16" fmla="*/ 887 w 1000"/>
                <a:gd name="T17" fmla="*/ 3151 h 3264"/>
                <a:gd name="T18" fmla="*/ 952 w 1000"/>
                <a:gd name="T19" fmla="*/ 3087 h 3264"/>
                <a:gd name="T20" fmla="*/ 984 w 1000"/>
                <a:gd name="T21" fmla="*/ 3015 h 3264"/>
                <a:gd name="T22" fmla="*/ 985 w 1000"/>
                <a:gd name="T23" fmla="*/ 253 h 3264"/>
                <a:gd name="T24" fmla="*/ 954 w 1000"/>
                <a:gd name="T25" fmla="*/ 181 h 3264"/>
                <a:gd name="T26" fmla="*/ 888 w 1000"/>
                <a:gd name="T27" fmla="*/ 124 h 3264"/>
                <a:gd name="T28" fmla="*/ 790 w 1000"/>
                <a:gd name="T29" fmla="*/ 66 h 3264"/>
                <a:gd name="T30" fmla="*/ 691 w 1000"/>
                <a:gd name="T31" fmla="*/ 33 h 3264"/>
                <a:gd name="T32" fmla="*/ 434 w 1000"/>
                <a:gd name="T33" fmla="*/ 16 h 3264"/>
                <a:gd name="T34" fmla="*/ 318 w 1000"/>
                <a:gd name="T35" fmla="*/ 33 h 3264"/>
                <a:gd name="T36" fmla="*/ 211 w 1000"/>
                <a:gd name="T37" fmla="*/ 66 h 3264"/>
                <a:gd name="T38" fmla="*/ 121 w 1000"/>
                <a:gd name="T39" fmla="*/ 123 h 3264"/>
                <a:gd name="T40" fmla="*/ 64 w 1000"/>
                <a:gd name="T41" fmla="*/ 181 h 3264"/>
                <a:gd name="T42" fmla="*/ 15 w 1000"/>
                <a:gd name="T43" fmla="*/ 254 h 3264"/>
                <a:gd name="T44" fmla="*/ 16 w 1000"/>
                <a:gd name="T45" fmla="*/ 3015 h 3264"/>
                <a:gd name="T46" fmla="*/ 2 w 1000"/>
                <a:gd name="T47" fmla="*/ 246 h 3264"/>
                <a:gd name="T48" fmla="*/ 53 w 1000"/>
                <a:gd name="T49" fmla="*/ 169 h 3264"/>
                <a:gd name="T50" fmla="*/ 113 w 1000"/>
                <a:gd name="T51" fmla="*/ 110 h 3264"/>
                <a:gd name="T52" fmla="*/ 206 w 1000"/>
                <a:gd name="T53" fmla="*/ 51 h 3264"/>
                <a:gd name="T54" fmla="*/ 316 w 1000"/>
                <a:gd name="T55" fmla="*/ 17 h 3264"/>
                <a:gd name="T56" fmla="*/ 434 w 1000"/>
                <a:gd name="T57" fmla="*/ 0 h 3264"/>
                <a:gd name="T58" fmla="*/ 693 w 1000"/>
                <a:gd name="T59" fmla="*/ 17 h 3264"/>
                <a:gd name="T60" fmla="*/ 795 w 1000"/>
                <a:gd name="T61" fmla="*/ 51 h 3264"/>
                <a:gd name="T62" fmla="*/ 896 w 1000"/>
                <a:gd name="T63" fmla="*/ 110 h 3264"/>
                <a:gd name="T64" fmla="*/ 964 w 1000"/>
                <a:gd name="T65" fmla="*/ 169 h 3264"/>
                <a:gd name="T66" fmla="*/ 1000 w 1000"/>
                <a:gd name="T67" fmla="*/ 247 h 3264"/>
                <a:gd name="T68" fmla="*/ 1000 w 1000"/>
                <a:gd name="T69" fmla="*/ 3015 h 3264"/>
                <a:gd name="T70" fmla="*/ 966 w 1000"/>
                <a:gd name="T71" fmla="*/ 3093 h 3264"/>
                <a:gd name="T72" fmla="*/ 898 w 1000"/>
                <a:gd name="T73" fmla="*/ 3162 h 3264"/>
                <a:gd name="T74" fmla="*/ 796 w 1000"/>
                <a:gd name="T75" fmla="*/ 3214 h 3264"/>
                <a:gd name="T76" fmla="*/ 695 w 1000"/>
                <a:gd name="T77" fmla="*/ 3247 h 3264"/>
                <a:gd name="T78" fmla="*/ 567 w 1000"/>
                <a:gd name="T79" fmla="*/ 3264 h 3264"/>
                <a:gd name="T80" fmla="*/ 433 w 1000"/>
                <a:gd name="T81" fmla="*/ 3264 h 3264"/>
                <a:gd name="T82" fmla="*/ 315 w 1000"/>
                <a:gd name="T83" fmla="*/ 3247 h 3264"/>
                <a:gd name="T84" fmla="*/ 205 w 1000"/>
                <a:gd name="T85" fmla="*/ 3214 h 3264"/>
                <a:gd name="T86" fmla="*/ 111 w 1000"/>
                <a:gd name="T87" fmla="*/ 3162 h 3264"/>
                <a:gd name="T88" fmla="*/ 2 w 1000"/>
                <a:gd name="T89" fmla="*/ 3019 h 3264"/>
                <a:gd name="T90" fmla="*/ 0 w 1000"/>
                <a:gd name="T91" fmla="*/ 250 h 3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1000" h="3264">
                  <a:moveTo>
                    <a:pt x="16" y="3015"/>
                  </a:moveTo>
                  <a:lnTo>
                    <a:pt x="15" y="3011"/>
                  </a:lnTo>
                  <a:lnTo>
                    <a:pt x="65" y="3085"/>
                  </a:lnTo>
                  <a:lnTo>
                    <a:pt x="123" y="3151"/>
                  </a:lnTo>
                  <a:lnTo>
                    <a:pt x="121" y="3149"/>
                  </a:lnTo>
                  <a:lnTo>
                    <a:pt x="212" y="3199"/>
                  </a:lnTo>
                  <a:lnTo>
                    <a:pt x="211" y="3199"/>
                  </a:lnTo>
                  <a:lnTo>
                    <a:pt x="319" y="3232"/>
                  </a:lnTo>
                  <a:lnTo>
                    <a:pt x="318" y="3232"/>
                  </a:lnTo>
                  <a:lnTo>
                    <a:pt x="435" y="3249"/>
                  </a:lnTo>
                  <a:lnTo>
                    <a:pt x="434" y="3248"/>
                  </a:lnTo>
                  <a:lnTo>
                    <a:pt x="567" y="3248"/>
                  </a:lnTo>
                  <a:lnTo>
                    <a:pt x="691" y="3232"/>
                  </a:lnTo>
                  <a:lnTo>
                    <a:pt x="690" y="3232"/>
                  </a:lnTo>
                  <a:lnTo>
                    <a:pt x="790" y="3199"/>
                  </a:lnTo>
                  <a:lnTo>
                    <a:pt x="789" y="3199"/>
                  </a:lnTo>
                  <a:lnTo>
                    <a:pt x="889" y="3149"/>
                  </a:lnTo>
                  <a:lnTo>
                    <a:pt x="887" y="3151"/>
                  </a:lnTo>
                  <a:lnTo>
                    <a:pt x="953" y="3084"/>
                  </a:lnTo>
                  <a:lnTo>
                    <a:pt x="952" y="3087"/>
                  </a:lnTo>
                  <a:lnTo>
                    <a:pt x="985" y="3012"/>
                  </a:lnTo>
                  <a:lnTo>
                    <a:pt x="984" y="3015"/>
                  </a:lnTo>
                  <a:lnTo>
                    <a:pt x="984" y="250"/>
                  </a:lnTo>
                  <a:lnTo>
                    <a:pt x="985" y="253"/>
                  </a:lnTo>
                  <a:lnTo>
                    <a:pt x="952" y="178"/>
                  </a:lnTo>
                  <a:lnTo>
                    <a:pt x="954" y="181"/>
                  </a:lnTo>
                  <a:lnTo>
                    <a:pt x="887" y="123"/>
                  </a:lnTo>
                  <a:lnTo>
                    <a:pt x="888" y="124"/>
                  </a:lnTo>
                  <a:lnTo>
                    <a:pt x="788" y="65"/>
                  </a:lnTo>
                  <a:lnTo>
                    <a:pt x="790" y="66"/>
                  </a:lnTo>
                  <a:lnTo>
                    <a:pt x="690" y="33"/>
                  </a:lnTo>
                  <a:lnTo>
                    <a:pt x="691" y="33"/>
                  </a:lnTo>
                  <a:lnTo>
                    <a:pt x="566" y="16"/>
                  </a:lnTo>
                  <a:lnTo>
                    <a:pt x="434" y="16"/>
                  </a:lnTo>
                  <a:lnTo>
                    <a:pt x="435" y="16"/>
                  </a:lnTo>
                  <a:lnTo>
                    <a:pt x="318" y="33"/>
                  </a:lnTo>
                  <a:lnTo>
                    <a:pt x="319" y="33"/>
                  </a:lnTo>
                  <a:lnTo>
                    <a:pt x="211" y="66"/>
                  </a:lnTo>
                  <a:lnTo>
                    <a:pt x="213" y="65"/>
                  </a:lnTo>
                  <a:lnTo>
                    <a:pt x="121" y="123"/>
                  </a:lnTo>
                  <a:lnTo>
                    <a:pt x="123" y="122"/>
                  </a:lnTo>
                  <a:lnTo>
                    <a:pt x="64" y="181"/>
                  </a:lnTo>
                  <a:lnTo>
                    <a:pt x="65" y="179"/>
                  </a:lnTo>
                  <a:lnTo>
                    <a:pt x="15" y="254"/>
                  </a:lnTo>
                  <a:lnTo>
                    <a:pt x="16" y="250"/>
                  </a:lnTo>
                  <a:lnTo>
                    <a:pt x="16" y="3015"/>
                  </a:lnTo>
                  <a:close/>
                  <a:moveTo>
                    <a:pt x="0" y="250"/>
                  </a:moveTo>
                  <a:cubicBezTo>
                    <a:pt x="0" y="248"/>
                    <a:pt x="1" y="247"/>
                    <a:pt x="2" y="246"/>
                  </a:cubicBezTo>
                  <a:lnTo>
                    <a:pt x="52" y="171"/>
                  </a:lnTo>
                  <a:cubicBezTo>
                    <a:pt x="52" y="170"/>
                    <a:pt x="52" y="170"/>
                    <a:pt x="53" y="169"/>
                  </a:cubicBezTo>
                  <a:lnTo>
                    <a:pt x="111" y="111"/>
                  </a:lnTo>
                  <a:cubicBezTo>
                    <a:pt x="112" y="111"/>
                    <a:pt x="112" y="110"/>
                    <a:pt x="113" y="110"/>
                  </a:cubicBezTo>
                  <a:lnTo>
                    <a:pt x="204" y="52"/>
                  </a:lnTo>
                  <a:cubicBezTo>
                    <a:pt x="205" y="51"/>
                    <a:pt x="206" y="51"/>
                    <a:pt x="206" y="51"/>
                  </a:cubicBezTo>
                  <a:lnTo>
                    <a:pt x="315" y="17"/>
                  </a:lnTo>
                  <a:cubicBezTo>
                    <a:pt x="315" y="17"/>
                    <a:pt x="315" y="17"/>
                    <a:pt x="316" y="17"/>
                  </a:cubicBezTo>
                  <a:lnTo>
                    <a:pt x="433" y="1"/>
                  </a:lnTo>
                  <a:cubicBezTo>
                    <a:pt x="433" y="0"/>
                    <a:pt x="433" y="0"/>
                    <a:pt x="434" y="0"/>
                  </a:cubicBezTo>
                  <a:lnTo>
                    <a:pt x="568" y="1"/>
                  </a:lnTo>
                  <a:lnTo>
                    <a:pt x="693" y="17"/>
                  </a:lnTo>
                  <a:cubicBezTo>
                    <a:pt x="694" y="17"/>
                    <a:pt x="694" y="17"/>
                    <a:pt x="695" y="18"/>
                  </a:cubicBezTo>
                  <a:lnTo>
                    <a:pt x="795" y="51"/>
                  </a:lnTo>
                  <a:cubicBezTo>
                    <a:pt x="795" y="51"/>
                    <a:pt x="796" y="51"/>
                    <a:pt x="796" y="52"/>
                  </a:cubicBezTo>
                  <a:lnTo>
                    <a:pt x="896" y="110"/>
                  </a:lnTo>
                  <a:cubicBezTo>
                    <a:pt x="897" y="110"/>
                    <a:pt x="897" y="110"/>
                    <a:pt x="898" y="111"/>
                  </a:cubicBezTo>
                  <a:lnTo>
                    <a:pt x="964" y="169"/>
                  </a:lnTo>
                  <a:cubicBezTo>
                    <a:pt x="965" y="170"/>
                    <a:pt x="966" y="171"/>
                    <a:pt x="966" y="172"/>
                  </a:cubicBezTo>
                  <a:lnTo>
                    <a:pt x="1000" y="247"/>
                  </a:lnTo>
                  <a:cubicBezTo>
                    <a:pt x="1000" y="248"/>
                    <a:pt x="1000" y="249"/>
                    <a:pt x="1000" y="250"/>
                  </a:cubicBezTo>
                  <a:lnTo>
                    <a:pt x="1000" y="3015"/>
                  </a:lnTo>
                  <a:cubicBezTo>
                    <a:pt x="1000" y="3016"/>
                    <a:pt x="1000" y="3017"/>
                    <a:pt x="1000" y="3018"/>
                  </a:cubicBezTo>
                  <a:lnTo>
                    <a:pt x="966" y="3093"/>
                  </a:lnTo>
                  <a:cubicBezTo>
                    <a:pt x="966" y="3094"/>
                    <a:pt x="965" y="3095"/>
                    <a:pt x="965" y="3096"/>
                  </a:cubicBezTo>
                  <a:lnTo>
                    <a:pt x="898" y="3162"/>
                  </a:lnTo>
                  <a:cubicBezTo>
                    <a:pt x="897" y="3163"/>
                    <a:pt x="897" y="3163"/>
                    <a:pt x="896" y="3164"/>
                  </a:cubicBezTo>
                  <a:lnTo>
                    <a:pt x="796" y="3214"/>
                  </a:lnTo>
                  <a:cubicBezTo>
                    <a:pt x="796" y="3214"/>
                    <a:pt x="795" y="3214"/>
                    <a:pt x="795" y="3214"/>
                  </a:cubicBezTo>
                  <a:lnTo>
                    <a:pt x="695" y="3247"/>
                  </a:lnTo>
                  <a:cubicBezTo>
                    <a:pt x="694" y="3248"/>
                    <a:pt x="694" y="3248"/>
                    <a:pt x="693" y="3248"/>
                  </a:cubicBezTo>
                  <a:lnTo>
                    <a:pt x="567" y="3264"/>
                  </a:lnTo>
                  <a:lnTo>
                    <a:pt x="434" y="3264"/>
                  </a:lnTo>
                  <a:cubicBezTo>
                    <a:pt x="433" y="3264"/>
                    <a:pt x="433" y="3264"/>
                    <a:pt x="433" y="3264"/>
                  </a:cubicBezTo>
                  <a:lnTo>
                    <a:pt x="316" y="3248"/>
                  </a:lnTo>
                  <a:cubicBezTo>
                    <a:pt x="315" y="3248"/>
                    <a:pt x="315" y="3248"/>
                    <a:pt x="315" y="3247"/>
                  </a:cubicBezTo>
                  <a:lnTo>
                    <a:pt x="206" y="3214"/>
                  </a:lnTo>
                  <a:cubicBezTo>
                    <a:pt x="206" y="3214"/>
                    <a:pt x="205" y="3214"/>
                    <a:pt x="205" y="3214"/>
                  </a:cubicBezTo>
                  <a:lnTo>
                    <a:pt x="113" y="3164"/>
                  </a:lnTo>
                  <a:cubicBezTo>
                    <a:pt x="112" y="3163"/>
                    <a:pt x="111" y="3163"/>
                    <a:pt x="111" y="3162"/>
                  </a:cubicBezTo>
                  <a:lnTo>
                    <a:pt x="52" y="3094"/>
                  </a:lnTo>
                  <a:lnTo>
                    <a:pt x="2" y="3019"/>
                  </a:lnTo>
                  <a:cubicBezTo>
                    <a:pt x="1" y="3018"/>
                    <a:pt x="0" y="3017"/>
                    <a:pt x="0" y="3015"/>
                  </a:cubicBezTo>
                  <a:lnTo>
                    <a:pt x="0" y="25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6" name="Freeform 15">
              <a:extLst>
                <a:ext uri="{FF2B5EF4-FFF2-40B4-BE49-F238E27FC236}">
                  <a16:creationId xmlns:a16="http://schemas.microsoft.com/office/drawing/2014/main" id="{00000000-0008-0000-0000-000010000000}"/>
                </a:ext>
              </a:extLst>
            </xdr:cNvPr>
            <xdr:cNvSpPr>
              <a:spLocks/>
            </xdr:cNvSpPr>
          </xdr:nvSpPr>
          <xdr:spPr bwMode="auto">
            <a:xfrm>
              <a:off x="3124" y="2226"/>
              <a:ext cx="353" cy="704"/>
            </a:xfrm>
            <a:custGeom>
              <a:avLst/>
              <a:gdLst>
                <a:gd name="T0" fmla="*/ 0 w 353"/>
                <a:gd name="T1" fmla="*/ 617 h 704"/>
                <a:gd name="T2" fmla="*/ 5 w 353"/>
                <a:gd name="T3" fmla="*/ 629 h 704"/>
                <a:gd name="T4" fmla="*/ 13 w 353"/>
                <a:gd name="T5" fmla="*/ 641 h 704"/>
                <a:gd name="T6" fmla="*/ 24 w 353"/>
                <a:gd name="T7" fmla="*/ 654 h 704"/>
                <a:gd name="T8" fmla="*/ 37 w 353"/>
                <a:gd name="T9" fmla="*/ 665 h 704"/>
                <a:gd name="T10" fmla="*/ 52 w 353"/>
                <a:gd name="T11" fmla="*/ 674 h 704"/>
                <a:gd name="T12" fmla="*/ 70 w 353"/>
                <a:gd name="T13" fmla="*/ 684 h 704"/>
                <a:gd name="T14" fmla="*/ 89 w 353"/>
                <a:gd name="T15" fmla="*/ 691 h 704"/>
                <a:gd name="T16" fmla="*/ 110 w 353"/>
                <a:gd name="T17" fmla="*/ 696 h 704"/>
                <a:gd name="T18" fmla="*/ 131 w 353"/>
                <a:gd name="T19" fmla="*/ 701 h 704"/>
                <a:gd name="T20" fmla="*/ 154 w 353"/>
                <a:gd name="T21" fmla="*/ 704 h 704"/>
                <a:gd name="T22" fmla="*/ 176 w 353"/>
                <a:gd name="T23" fmla="*/ 704 h 704"/>
                <a:gd name="T24" fmla="*/ 199 w 353"/>
                <a:gd name="T25" fmla="*/ 704 h 704"/>
                <a:gd name="T26" fmla="*/ 221 w 353"/>
                <a:gd name="T27" fmla="*/ 701 h 704"/>
                <a:gd name="T28" fmla="*/ 243 w 353"/>
                <a:gd name="T29" fmla="*/ 696 h 704"/>
                <a:gd name="T30" fmla="*/ 263 w 353"/>
                <a:gd name="T31" fmla="*/ 691 h 704"/>
                <a:gd name="T32" fmla="*/ 282 w 353"/>
                <a:gd name="T33" fmla="*/ 684 h 704"/>
                <a:gd name="T34" fmla="*/ 300 w 353"/>
                <a:gd name="T35" fmla="*/ 674 h 704"/>
                <a:gd name="T36" fmla="*/ 315 w 353"/>
                <a:gd name="T37" fmla="*/ 665 h 704"/>
                <a:gd name="T38" fmla="*/ 328 w 353"/>
                <a:gd name="T39" fmla="*/ 654 h 704"/>
                <a:gd name="T40" fmla="*/ 339 w 353"/>
                <a:gd name="T41" fmla="*/ 641 h 704"/>
                <a:gd name="T42" fmla="*/ 347 w 353"/>
                <a:gd name="T43" fmla="*/ 629 h 704"/>
                <a:gd name="T44" fmla="*/ 353 w 353"/>
                <a:gd name="T45" fmla="*/ 617 h 704"/>
                <a:gd name="T46" fmla="*/ 353 w 353"/>
                <a:gd name="T47" fmla="*/ 88 h 704"/>
                <a:gd name="T48" fmla="*/ 347 w 353"/>
                <a:gd name="T49" fmla="*/ 75 h 704"/>
                <a:gd name="T50" fmla="*/ 339 w 353"/>
                <a:gd name="T51" fmla="*/ 62 h 704"/>
                <a:gd name="T52" fmla="*/ 328 w 353"/>
                <a:gd name="T53" fmla="*/ 49 h 704"/>
                <a:gd name="T54" fmla="*/ 315 w 353"/>
                <a:gd name="T55" fmla="*/ 39 h 704"/>
                <a:gd name="T56" fmla="*/ 300 w 353"/>
                <a:gd name="T57" fmla="*/ 29 h 704"/>
                <a:gd name="T58" fmla="*/ 282 w 353"/>
                <a:gd name="T59" fmla="*/ 20 h 704"/>
                <a:gd name="T60" fmla="*/ 263 w 353"/>
                <a:gd name="T61" fmla="*/ 12 h 704"/>
                <a:gd name="T62" fmla="*/ 243 w 353"/>
                <a:gd name="T63" fmla="*/ 7 h 704"/>
                <a:gd name="T64" fmla="*/ 221 w 353"/>
                <a:gd name="T65" fmla="*/ 3 h 704"/>
                <a:gd name="T66" fmla="*/ 199 w 353"/>
                <a:gd name="T67" fmla="*/ 0 h 704"/>
                <a:gd name="T68" fmla="*/ 176 w 353"/>
                <a:gd name="T69" fmla="*/ 0 h 704"/>
                <a:gd name="T70" fmla="*/ 154 w 353"/>
                <a:gd name="T71" fmla="*/ 0 h 704"/>
                <a:gd name="T72" fmla="*/ 131 w 353"/>
                <a:gd name="T73" fmla="*/ 3 h 704"/>
                <a:gd name="T74" fmla="*/ 110 w 353"/>
                <a:gd name="T75" fmla="*/ 7 h 704"/>
                <a:gd name="T76" fmla="*/ 89 w 353"/>
                <a:gd name="T77" fmla="*/ 12 h 704"/>
                <a:gd name="T78" fmla="*/ 70 w 353"/>
                <a:gd name="T79" fmla="*/ 20 h 704"/>
                <a:gd name="T80" fmla="*/ 52 w 353"/>
                <a:gd name="T81" fmla="*/ 29 h 704"/>
                <a:gd name="T82" fmla="*/ 37 w 353"/>
                <a:gd name="T83" fmla="*/ 39 h 704"/>
                <a:gd name="T84" fmla="*/ 24 w 353"/>
                <a:gd name="T85" fmla="*/ 49 h 704"/>
                <a:gd name="T86" fmla="*/ 13 w 353"/>
                <a:gd name="T87" fmla="*/ 62 h 704"/>
                <a:gd name="T88" fmla="*/ 5 w 353"/>
                <a:gd name="T89" fmla="*/ 75 h 704"/>
                <a:gd name="T90" fmla="*/ 0 w 353"/>
                <a:gd name="T91" fmla="*/ 88 h 704"/>
                <a:gd name="T92" fmla="*/ 0 w 353"/>
                <a:gd name="T93" fmla="*/ 617 h 70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353" h="704">
                  <a:moveTo>
                    <a:pt x="0" y="617"/>
                  </a:moveTo>
                  <a:lnTo>
                    <a:pt x="5" y="629"/>
                  </a:lnTo>
                  <a:lnTo>
                    <a:pt x="13" y="641"/>
                  </a:lnTo>
                  <a:lnTo>
                    <a:pt x="24" y="654"/>
                  </a:lnTo>
                  <a:lnTo>
                    <a:pt x="37" y="665"/>
                  </a:lnTo>
                  <a:lnTo>
                    <a:pt x="52" y="674"/>
                  </a:lnTo>
                  <a:lnTo>
                    <a:pt x="70" y="684"/>
                  </a:lnTo>
                  <a:lnTo>
                    <a:pt x="89" y="691"/>
                  </a:lnTo>
                  <a:lnTo>
                    <a:pt x="110" y="696"/>
                  </a:lnTo>
                  <a:lnTo>
                    <a:pt x="131" y="701"/>
                  </a:lnTo>
                  <a:lnTo>
                    <a:pt x="154" y="704"/>
                  </a:lnTo>
                  <a:lnTo>
                    <a:pt x="176" y="704"/>
                  </a:lnTo>
                  <a:lnTo>
                    <a:pt x="199" y="704"/>
                  </a:lnTo>
                  <a:lnTo>
                    <a:pt x="221" y="701"/>
                  </a:lnTo>
                  <a:lnTo>
                    <a:pt x="243" y="696"/>
                  </a:lnTo>
                  <a:lnTo>
                    <a:pt x="263" y="691"/>
                  </a:lnTo>
                  <a:lnTo>
                    <a:pt x="282" y="684"/>
                  </a:lnTo>
                  <a:lnTo>
                    <a:pt x="300" y="674"/>
                  </a:lnTo>
                  <a:lnTo>
                    <a:pt x="315" y="665"/>
                  </a:lnTo>
                  <a:lnTo>
                    <a:pt x="328" y="654"/>
                  </a:lnTo>
                  <a:lnTo>
                    <a:pt x="339" y="641"/>
                  </a:lnTo>
                  <a:lnTo>
                    <a:pt x="347" y="629"/>
                  </a:lnTo>
                  <a:lnTo>
                    <a:pt x="353" y="617"/>
                  </a:lnTo>
                  <a:lnTo>
                    <a:pt x="353" y="88"/>
                  </a:lnTo>
                  <a:lnTo>
                    <a:pt x="347" y="75"/>
                  </a:lnTo>
                  <a:lnTo>
                    <a:pt x="339" y="62"/>
                  </a:lnTo>
                  <a:lnTo>
                    <a:pt x="328" y="49"/>
                  </a:lnTo>
                  <a:lnTo>
                    <a:pt x="315" y="39"/>
                  </a:lnTo>
                  <a:lnTo>
                    <a:pt x="300" y="29"/>
                  </a:lnTo>
                  <a:lnTo>
                    <a:pt x="282" y="20"/>
                  </a:lnTo>
                  <a:lnTo>
                    <a:pt x="263" y="12"/>
                  </a:lnTo>
                  <a:lnTo>
                    <a:pt x="243" y="7"/>
                  </a:lnTo>
                  <a:lnTo>
                    <a:pt x="221" y="3"/>
                  </a:lnTo>
                  <a:lnTo>
                    <a:pt x="199" y="0"/>
                  </a:lnTo>
                  <a:lnTo>
                    <a:pt x="176" y="0"/>
                  </a:lnTo>
                  <a:lnTo>
                    <a:pt x="154" y="0"/>
                  </a:lnTo>
                  <a:lnTo>
                    <a:pt x="131" y="3"/>
                  </a:lnTo>
                  <a:lnTo>
                    <a:pt x="110" y="7"/>
                  </a:lnTo>
                  <a:lnTo>
                    <a:pt x="89" y="12"/>
                  </a:lnTo>
                  <a:lnTo>
                    <a:pt x="70" y="20"/>
                  </a:lnTo>
                  <a:lnTo>
                    <a:pt x="52" y="29"/>
                  </a:lnTo>
                  <a:lnTo>
                    <a:pt x="37" y="39"/>
                  </a:lnTo>
                  <a:lnTo>
                    <a:pt x="24" y="49"/>
                  </a:lnTo>
                  <a:lnTo>
                    <a:pt x="13" y="62"/>
                  </a:lnTo>
                  <a:lnTo>
                    <a:pt x="5" y="75"/>
                  </a:lnTo>
                  <a:lnTo>
                    <a:pt x="0" y="88"/>
                  </a:lnTo>
                  <a:lnTo>
                    <a:pt x="0" y="617"/>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7" name="Freeform 16">
              <a:extLst>
                <a:ext uri="{FF2B5EF4-FFF2-40B4-BE49-F238E27FC236}">
                  <a16:creationId xmlns:a16="http://schemas.microsoft.com/office/drawing/2014/main" id="{00000000-0008-0000-0000-000011000000}"/>
                </a:ext>
              </a:extLst>
            </xdr:cNvPr>
            <xdr:cNvSpPr>
              <a:spLocks noEditPoints="1"/>
            </xdr:cNvSpPr>
          </xdr:nvSpPr>
          <xdr:spPr bwMode="auto">
            <a:xfrm>
              <a:off x="3123" y="2225"/>
              <a:ext cx="355" cy="706"/>
            </a:xfrm>
            <a:custGeom>
              <a:avLst/>
              <a:gdLst>
                <a:gd name="T0" fmla="*/ 74 w 3936"/>
                <a:gd name="T1" fmla="*/ 6996 h 7840"/>
                <a:gd name="T2" fmla="*/ 282 w 3936"/>
                <a:gd name="T3" fmla="*/ 7269 h 7840"/>
                <a:gd name="T4" fmla="*/ 430 w 3936"/>
                <a:gd name="T5" fmla="*/ 7392 h 7840"/>
                <a:gd name="T6" fmla="*/ 795 w 3936"/>
                <a:gd name="T7" fmla="*/ 7600 h 7840"/>
                <a:gd name="T8" fmla="*/ 1462 w 3936"/>
                <a:gd name="T9" fmla="*/ 7791 h 7840"/>
                <a:gd name="T10" fmla="*/ 1969 w 3936"/>
                <a:gd name="T11" fmla="*/ 7824 h 7840"/>
                <a:gd name="T12" fmla="*/ 2701 w 3936"/>
                <a:gd name="T13" fmla="*/ 7733 h 7840"/>
                <a:gd name="T14" fmla="*/ 3141 w 3936"/>
                <a:gd name="T15" fmla="*/ 7601 h 7840"/>
                <a:gd name="T16" fmla="*/ 3506 w 3936"/>
                <a:gd name="T17" fmla="*/ 7393 h 7840"/>
                <a:gd name="T18" fmla="*/ 3764 w 3936"/>
                <a:gd name="T19" fmla="*/ 7127 h 7840"/>
                <a:gd name="T20" fmla="*/ 3921 w 3936"/>
                <a:gd name="T21" fmla="*/ 6854 h 7840"/>
                <a:gd name="T22" fmla="*/ 3921 w 3936"/>
                <a:gd name="T23" fmla="*/ 995 h 7840"/>
                <a:gd name="T24" fmla="*/ 3763 w 3936"/>
                <a:gd name="T25" fmla="*/ 704 h 7840"/>
                <a:gd name="T26" fmla="*/ 3506 w 3936"/>
                <a:gd name="T27" fmla="*/ 448 h 7840"/>
                <a:gd name="T28" fmla="*/ 2925 w 3936"/>
                <a:gd name="T29" fmla="*/ 158 h 7840"/>
                <a:gd name="T30" fmla="*/ 2218 w 3936"/>
                <a:gd name="T31" fmla="*/ 25 h 7840"/>
                <a:gd name="T32" fmla="*/ 1460 w 3936"/>
                <a:gd name="T33" fmla="*/ 50 h 7840"/>
                <a:gd name="T34" fmla="*/ 795 w 3936"/>
                <a:gd name="T35" fmla="*/ 241 h 7840"/>
                <a:gd name="T36" fmla="*/ 280 w 3936"/>
                <a:gd name="T37" fmla="*/ 565 h 7840"/>
                <a:gd name="T38" fmla="*/ 74 w 3936"/>
                <a:gd name="T39" fmla="*/ 846 h 7840"/>
                <a:gd name="T40" fmla="*/ 16 w 3936"/>
                <a:gd name="T41" fmla="*/ 992 h 7840"/>
                <a:gd name="T42" fmla="*/ 1 w 3936"/>
                <a:gd name="T43" fmla="*/ 989 h 7840"/>
                <a:gd name="T44" fmla="*/ 152 w 3936"/>
                <a:gd name="T45" fmla="*/ 695 h 7840"/>
                <a:gd name="T46" fmla="*/ 421 w 3936"/>
                <a:gd name="T47" fmla="*/ 435 h 7840"/>
                <a:gd name="T48" fmla="*/ 999 w 3936"/>
                <a:gd name="T49" fmla="*/ 142 h 7840"/>
                <a:gd name="T50" fmla="*/ 1718 w 3936"/>
                <a:gd name="T51" fmla="*/ 9 h 7840"/>
                <a:gd name="T52" fmla="*/ 2462 w 3936"/>
                <a:gd name="T53" fmla="*/ 34 h 7840"/>
                <a:gd name="T54" fmla="*/ 3148 w 3936"/>
                <a:gd name="T55" fmla="*/ 226 h 7840"/>
                <a:gd name="T56" fmla="*/ 3658 w 3936"/>
                <a:gd name="T57" fmla="*/ 552 h 7840"/>
                <a:gd name="T58" fmla="*/ 3868 w 3936"/>
                <a:gd name="T59" fmla="*/ 837 h 7840"/>
                <a:gd name="T60" fmla="*/ 3936 w 3936"/>
                <a:gd name="T61" fmla="*/ 992 h 7840"/>
                <a:gd name="T62" fmla="*/ 3869 w 3936"/>
                <a:gd name="T63" fmla="*/ 7003 h 7840"/>
                <a:gd name="T64" fmla="*/ 3659 w 3936"/>
                <a:gd name="T65" fmla="*/ 7279 h 7840"/>
                <a:gd name="T66" fmla="*/ 3515 w 3936"/>
                <a:gd name="T67" fmla="*/ 7406 h 7840"/>
                <a:gd name="T68" fmla="*/ 3147 w 3936"/>
                <a:gd name="T69" fmla="*/ 7615 h 7840"/>
                <a:gd name="T70" fmla="*/ 2461 w 3936"/>
                <a:gd name="T71" fmla="*/ 7807 h 7840"/>
                <a:gd name="T72" fmla="*/ 1717 w 3936"/>
                <a:gd name="T73" fmla="*/ 7832 h 7840"/>
                <a:gd name="T74" fmla="*/ 1224 w 3936"/>
                <a:gd name="T75" fmla="*/ 7749 h 7840"/>
                <a:gd name="T76" fmla="*/ 789 w 3936"/>
                <a:gd name="T77" fmla="*/ 7615 h 7840"/>
                <a:gd name="T78" fmla="*/ 420 w 3936"/>
                <a:gd name="T79" fmla="*/ 7405 h 7840"/>
                <a:gd name="T80" fmla="*/ 152 w 3936"/>
                <a:gd name="T81" fmla="*/ 7137 h 7840"/>
                <a:gd name="T82" fmla="*/ 1 w 3936"/>
                <a:gd name="T83" fmla="*/ 6861 h 78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3936" h="7840">
                  <a:moveTo>
                    <a:pt x="16" y="6858"/>
                  </a:moveTo>
                  <a:lnTo>
                    <a:pt x="16" y="6855"/>
                  </a:lnTo>
                  <a:lnTo>
                    <a:pt x="74" y="6996"/>
                  </a:lnTo>
                  <a:lnTo>
                    <a:pt x="73" y="6995"/>
                  </a:lnTo>
                  <a:lnTo>
                    <a:pt x="165" y="7128"/>
                  </a:lnTo>
                  <a:lnTo>
                    <a:pt x="282" y="7269"/>
                  </a:lnTo>
                  <a:lnTo>
                    <a:pt x="280" y="7268"/>
                  </a:lnTo>
                  <a:lnTo>
                    <a:pt x="431" y="7393"/>
                  </a:lnTo>
                  <a:lnTo>
                    <a:pt x="430" y="7392"/>
                  </a:lnTo>
                  <a:lnTo>
                    <a:pt x="596" y="7492"/>
                  </a:lnTo>
                  <a:lnTo>
                    <a:pt x="796" y="7600"/>
                  </a:lnTo>
                  <a:lnTo>
                    <a:pt x="795" y="7600"/>
                  </a:lnTo>
                  <a:lnTo>
                    <a:pt x="1004" y="7675"/>
                  </a:lnTo>
                  <a:lnTo>
                    <a:pt x="1228" y="7733"/>
                  </a:lnTo>
                  <a:lnTo>
                    <a:pt x="1462" y="7791"/>
                  </a:lnTo>
                  <a:lnTo>
                    <a:pt x="1460" y="7791"/>
                  </a:lnTo>
                  <a:lnTo>
                    <a:pt x="1719" y="7816"/>
                  </a:lnTo>
                  <a:lnTo>
                    <a:pt x="1969" y="7824"/>
                  </a:lnTo>
                  <a:lnTo>
                    <a:pt x="2218" y="7816"/>
                  </a:lnTo>
                  <a:lnTo>
                    <a:pt x="2460" y="7791"/>
                  </a:lnTo>
                  <a:lnTo>
                    <a:pt x="2701" y="7733"/>
                  </a:lnTo>
                  <a:lnTo>
                    <a:pt x="2926" y="7675"/>
                  </a:lnTo>
                  <a:lnTo>
                    <a:pt x="3142" y="7600"/>
                  </a:lnTo>
                  <a:lnTo>
                    <a:pt x="3141" y="7601"/>
                  </a:lnTo>
                  <a:lnTo>
                    <a:pt x="3332" y="7492"/>
                  </a:lnTo>
                  <a:lnTo>
                    <a:pt x="3507" y="7392"/>
                  </a:lnTo>
                  <a:lnTo>
                    <a:pt x="3506" y="7393"/>
                  </a:lnTo>
                  <a:lnTo>
                    <a:pt x="3648" y="7268"/>
                  </a:lnTo>
                  <a:lnTo>
                    <a:pt x="3647" y="7269"/>
                  </a:lnTo>
                  <a:lnTo>
                    <a:pt x="3764" y="7127"/>
                  </a:lnTo>
                  <a:lnTo>
                    <a:pt x="3855" y="6995"/>
                  </a:lnTo>
                  <a:lnTo>
                    <a:pt x="3854" y="6996"/>
                  </a:lnTo>
                  <a:lnTo>
                    <a:pt x="3921" y="6854"/>
                  </a:lnTo>
                  <a:lnTo>
                    <a:pt x="3920" y="6858"/>
                  </a:lnTo>
                  <a:lnTo>
                    <a:pt x="3920" y="992"/>
                  </a:lnTo>
                  <a:lnTo>
                    <a:pt x="3921" y="995"/>
                  </a:lnTo>
                  <a:lnTo>
                    <a:pt x="3854" y="845"/>
                  </a:lnTo>
                  <a:lnTo>
                    <a:pt x="3855" y="846"/>
                  </a:lnTo>
                  <a:lnTo>
                    <a:pt x="3763" y="704"/>
                  </a:lnTo>
                  <a:lnTo>
                    <a:pt x="3647" y="563"/>
                  </a:lnTo>
                  <a:lnTo>
                    <a:pt x="3648" y="565"/>
                  </a:lnTo>
                  <a:lnTo>
                    <a:pt x="3506" y="448"/>
                  </a:lnTo>
                  <a:lnTo>
                    <a:pt x="3332" y="340"/>
                  </a:lnTo>
                  <a:lnTo>
                    <a:pt x="3141" y="241"/>
                  </a:lnTo>
                  <a:lnTo>
                    <a:pt x="2925" y="158"/>
                  </a:lnTo>
                  <a:lnTo>
                    <a:pt x="2700" y="100"/>
                  </a:lnTo>
                  <a:lnTo>
                    <a:pt x="2459" y="50"/>
                  </a:lnTo>
                  <a:lnTo>
                    <a:pt x="2218" y="25"/>
                  </a:lnTo>
                  <a:lnTo>
                    <a:pt x="1968" y="16"/>
                  </a:lnTo>
                  <a:lnTo>
                    <a:pt x="1719" y="25"/>
                  </a:lnTo>
                  <a:lnTo>
                    <a:pt x="1460" y="50"/>
                  </a:lnTo>
                  <a:lnTo>
                    <a:pt x="1228" y="100"/>
                  </a:lnTo>
                  <a:lnTo>
                    <a:pt x="1003" y="158"/>
                  </a:lnTo>
                  <a:lnTo>
                    <a:pt x="795" y="241"/>
                  </a:lnTo>
                  <a:lnTo>
                    <a:pt x="596" y="341"/>
                  </a:lnTo>
                  <a:lnTo>
                    <a:pt x="430" y="448"/>
                  </a:lnTo>
                  <a:lnTo>
                    <a:pt x="280" y="565"/>
                  </a:lnTo>
                  <a:lnTo>
                    <a:pt x="282" y="563"/>
                  </a:lnTo>
                  <a:lnTo>
                    <a:pt x="165" y="705"/>
                  </a:lnTo>
                  <a:lnTo>
                    <a:pt x="74" y="846"/>
                  </a:lnTo>
                  <a:lnTo>
                    <a:pt x="74" y="845"/>
                  </a:lnTo>
                  <a:lnTo>
                    <a:pt x="16" y="995"/>
                  </a:lnTo>
                  <a:lnTo>
                    <a:pt x="16" y="992"/>
                  </a:lnTo>
                  <a:lnTo>
                    <a:pt x="16" y="6858"/>
                  </a:lnTo>
                  <a:close/>
                  <a:moveTo>
                    <a:pt x="0" y="992"/>
                  </a:moveTo>
                  <a:cubicBezTo>
                    <a:pt x="0" y="991"/>
                    <a:pt x="1" y="990"/>
                    <a:pt x="1" y="989"/>
                  </a:cubicBezTo>
                  <a:lnTo>
                    <a:pt x="59" y="839"/>
                  </a:lnTo>
                  <a:cubicBezTo>
                    <a:pt x="60" y="838"/>
                    <a:pt x="60" y="838"/>
                    <a:pt x="60" y="837"/>
                  </a:cubicBezTo>
                  <a:lnTo>
                    <a:pt x="152" y="695"/>
                  </a:lnTo>
                  <a:lnTo>
                    <a:pt x="269" y="553"/>
                  </a:lnTo>
                  <a:cubicBezTo>
                    <a:pt x="270" y="553"/>
                    <a:pt x="270" y="552"/>
                    <a:pt x="270" y="552"/>
                  </a:cubicBezTo>
                  <a:lnTo>
                    <a:pt x="421" y="435"/>
                  </a:lnTo>
                  <a:lnTo>
                    <a:pt x="589" y="326"/>
                  </a:lnTo>
                  <a:lnTo>
                    <a:pt x="789" y="226"/>
                  </a:lnTo>
                  <a:lnTo>
                    <a:pt x="999" y="142"/>
                  </a:lnTo>
                  <a:lnTo>
                    <a:pt x="1224" y="84"/>
                  </a:lnTo>
                  <a:lnTo>
                    <a:pt x="1459" y="34"/>
                  </a:lnTo>
                  <a:lnTo>
                    <a:pt x="1718" y="9"/>
                  </a:lnTo>
                  <a:lnTo>
                    <a:pt x="1969" y="0"/>
                  </a:lnTo>
                  <a:lnTo>
                    <a:pt x="2219" y="9"/>
                  </a:lnTo>
                  <a:lnTo>
                    <a:pt x="2462" y="34"/>
                  </a:lnTo>
                  <a:lnTo>
                    <a:pt x="2704" y="84"/>
                  </a:lnTo>
                  <a:lnTo>
                    <a:pt x="2930" y="143"/>
                  </a:lnTo>
                  <a:lnTo>
                    <a:pt x="3148" y="226"/>
                  </a:lnTo>
                  <a:lnTo>
                    <a:pt x="3340" y="327"/>
                  </a:lnTo>
                  <a:lnTo>
                    <a:pt x="3517" y="436"/>
                  </a:lnTo>
                  <a:lnTo>
                    <a:pt x="3658" y="552"/>
                  </a:lnTo>
                  <a:cubicBezTo>
                    <a:pt x="3659" y="553"/>
                    <a:pt x="3659" y="553"/>
                    <a:pt x="3659" y="553"/>
                  </a:cubicBezTo>
                  <a:lnTo>
                    <a:pt x="3777" y="696"/>
                  </a:lnTo>
                  <a:lnTo>
                    <a:pt x="3868" y="837"/>
                  </a:lnTo>
                  <a:cubicBezTo>
                    <a:pt x="3869" y="838"/>
                    <a:pt x="3869" y="838"/>
                    <a:pt x="3869" y="838"/>
                  </a:cubicBezTo>
                  <a:lnTo>
                    <a:pt x="3936" y="988"/>
                  </a:lnTo>
                  <a:cubicBezTo>
                    <a:pt x="3936" y="989"/>
                    <a:pt x="3936" y="991"/>
                    <a:pt x="3936" y="992"/>
                  </a:cubicBezTo>
                  <a:lnTo>
                    <a:pt x="3936" y="6858"/>
                  </a:lnTo>
                  <a:cubicBezTo>
                    <a:pt x="3936" y="6859"/>
                    <a:pt x="3936" y="6860"/>
                    <a:pt x="3936" y="6861"/>
                  </a:cubicBezTo>
                  <a:lnTo>
                    <a:pt x="3869" y="7003"/>
                  </a:lnTo>
                  <a:cubicBezTo>
                    <a:pt x="3869" y="7003"/>
                    <a:pt x="3869" y="7003"/>
                    <a:pt x="3868" y="7004"/>
                  </a:cubicBezTo>
                  <a:lnTo>
                    <a:pt x="3776" y="7138"/>
                  </a:lnTo>
                  <a:lnTo>
                    <a:pt x="3659" y="7279"/>
                  </a:lnTo>
                  <a:cubicBezTo>
                    <a:pt x="3659" y="7280"/>
                    <a:pt x="3659" y="7280"/>
                    <a:pt x="3659" y="7280"/>
                  </a:cubicBezTo>
                  <a:lnTo>
                    <a:pt x="3517" y="7405"/>
                  </a:lnTo>
                  <a:cubicBezTo>
                    <a:pt x="3516" y="7406"/>
                    <a:pt x="3516" y="7406"/>
                    <a:pt x="3515" y="7406"/>
                  </a:cubicBezTo>
                  <a:lnTo>
                    <a:pt x="3340" y="7506"/>
                  </a:lnTo>
                  <a:lnTo>
                    <a:pt x="3148" y="7614"/>
                  </a:lnTo>
                  <a:cubicBezTo>
                    <a:pt x="3148" y="7615"/>
                    <a:pt x="3148" y="7615"/>
                    <a:pt x="3147" y="7615"/>
                  </a:cubicBezTo>
                  <a:lnTo>
                    <a:pt x="2930" y="7690"/>
                  </a:lnTo>
                  <a:lnTo>
                    <a:pt x="2704" y="7749"/>
                  </a:lnTo>
                  <a:lnTo>
                    <a:pt x="2461" y="7807"/>
                  </a:lnTo>
                  <a:lnTo>
                    <a:pt x="2219" y="7832"/>
                  </a:lnTo>
                  <a:lnTo>
                    <a:pt x="1968" y="7840"/>
                  </a:lnTo>
                  <a:lnTo>
                    <a:pt x="1717" y="7832"/>
                  </a:lnTo>
                  <a:lnTo>
                    <a:pt x="1459" y="7807"/>
                  </a:lnTo>
                  <a:cubicBezTo>
                    <a:pt x="1459" y="7807"/>
                    <a:pt x="1458" y="7807"/>
                    <a:pt x="1458" y="7807"/>
                  </a:cubicBezTo>
                  <a:lnTo>
                    <a:pt x="1224" y="7749"/>
                  </a:lnTo>
                  <a:lnTo>
                    <a:pt x="998" y="7690"/>
                  </a:lnTo>
                  <a:lnTo>
                    <a:pt x="790" y="7615"/>
                  </a:lnTo>
                  <a:cubicBezTo>
                    <a:pt x="789" y="7615"/>
                    <a:pt x="789" y="7615"/>
                    <a:pt x="789" y="7615"/>
                  </a:cubicBezTo>
                  <a:lnTo>
                    <a:pt x="588" y="7506"/>
                  </a:lnTo>
                  <a:lnTo>
                    <a:pt x="421" y="7406"/>
                  </a:lnTo>
                  <a:cubicBezTo>
                    <a:pt x="421" y="7406"/>
                    <a:pt x="421" y="7406"/>
                    <a:pt x="420" y="7405"/>
                  </a:cubicBezTo>
                  <a:lnTo>
                    <a:pt x="270" y="7280"/>
                  </a:lnTo>
                  <a:cubicBezTo>
                    <a:pt x="270" y="7280"/>
                    <a:pt x="269" y="7280"/>
                    <a:pt x="269" y="7279"/>
                  </a:cubicBezTo>
                  <a:lnTo>
                    <a:pt x="152" y="7137"/>
                  </a:lnTo>
                  <a:lnTo>
                    <a:pt x="60" y="7004"/>
                  </a:lnTo>
                  <a:cubicBezTo>
                    <a:pt x="60" y="7003"/>
                    <a:pt x="60" y="7003"/>
                    <a:pt x="59" y="7002"/>
                  </a:cubicBezTo>
                  <a:lnTo>
                    <a:pt x="1" y="6861"/>
                  </a:lnTo>
                  <a:cubicBezTo>
                    <a:pt x="1" y="6860"/>
                    <a:pt x="0" y="6859"/>
                    <a:pt x="0" y="6858"/>
                  </a:cubicBezTo>
                  <a:lnTo>
                    <a:pt x="0" y="992"/>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pic>
          <xdr:nvPicPr>
            <xdr:cNvPr id="18" name="Picture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 y="3282"/>
              <a:ext cx="4177" cy="65"/>
            </a:xfrm>
            <a:prstGeom prst="rect">
              <a:avLst/>
            </a:prstGeom>
            <a:ln>
              <a:solidFill>
                <a:schemeClr val="tx1"/>
              </a:solid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sp macro="" textlink="">
          <xdr:nvSpPr>
            <xdr:cNvPr id="19" name="Freeform 18">
              <a:extLst>
                <a:ext uri="{FF2B5EF4-FFF2-40B4-BE49-F238E27FC236}">
                  <a16:creationId xmlns:a16="http://schemas.microsoft.com/office/drawing/2014/main" id="{00000000-0008-0000-0000-000013000000}"/>
                </a:ext>
              </a:extLst>
            </xdr:cNvPr>
            <xdr:cNvSpPr>
              <a:spLocks/>
            </xdr:cNvSpPr>
          </xdr:nvSpPr>
          <xdr:spPr bwMode="auto">
            <a:xfrm>
              <a:off x="1478" y="2695"/>
              <a:ext cx="941" cy="470"/>
            </a:xfrm>
            <a:custGeom>
              <a:avLst/>
              <a:gdLst>
                <a:gd name="T0" fmla="*/ 824 w 941"/>
                <a:gd name="T1" fmla="*/ 470 h 470"/>
                <a:gd name="T2" fmla="*/ 838 w 941"/>
                <a:gd name="T3" fmla="*/ 463 h 470"/>
                <a:gd name="T4" fmla="*/ 854 w 941"/>
                <a:gd name="T5" fmla="*/ 455 h 470"/>
                <a:gd name="T6" fmla="*/ 869 w 941"/>
                <a:gd name="T7" fmla="*/ 443 h 470"/>
                <a:gd name="T8" fmla="*/ 881 w 941"/>
                <a:gd name="T9" fmla="*/ 428 h 470"/>
                <a:gd name="T10" fmla="*/ 894 w 941"/>
                <a:gd name="T11" fmla="*/ 412 h 470"/>
                <a:gd name="T12" fmla="*/ 905 w 941"/>
                <a:gd name="T13" fmla="*/ 393 h 470"/>
                <a:gd name="T14" fmla="*/ 915 w 941"/>
                <a:gd name="T15" fmla="*/ 372 h 470"/>
                <a:gd name="T16" fmla="*/ 923 w 941"/>
                <a:gd name="T17" fmla="*/ 349 h 470"/>
                <a:gd name="T18" fmla="*/ 930 w 941"/>
                <a:gd name="T19" fmla="*/ 326 h 470"/>
                <a:gd name="T20" fmla="*/ 935 w 941"/>
                <a:gd name="T21" fmla="*/ 301 h 470"/>
                <a:gd name="T22" fmla="*/ 939 w 941"/>
                <a:gd name="T23" fmla="*/ 275 h 470"/>
                <a:gd name="T24" fmla="*/ 941 w 941"/>
                <a:gd name="T25" fmla="*/ 248 h 470"/>
                <a:gd name="T26" fmla="*/ 941 w 941"/>
                <a:gd name="T27" fmla="*/ 222 h 470"/>
                <a:gd name="T28" fmla="*/ 939 w 941"/>
                <a:gd name="T29" fmla="*/ 195 h 470"/>
                <a:gd name="T30" fmla="*/ 935 w 941"/>
                <a:gd name="T31" fmla="*/ 169 h 470"/>
                <a:gd name="T32" fmla="*/ 930 w 941"/>
                <a:gd name="T33" fmla="*/ 144 h 470"/>
                <a:gd name="T34" fmla="*/ 923 w 941"/>
                <a:gd name="T35" fmla="*/ 121 h 470"/>
                <a:gd name="T36" fmla="*/ 915 w 941"/>
                <a:gd name="T37" fmla="*/ 98 h 470"/>
                <a:gd name="T38" fmla="*/ 905 w 941"/>
                <a:gd name="T39" fmla="*/ 77 h 470"/>
                <a:gd name="T40" fmla="*/ 894 w 941"/>
                <a:gd name="T41" fmla="*/ 58 h 470"/>
                <a:gd name="T42" fmla="*/ 881 w 941"/>
                <a:gd name="T43" fmla="*/ 42 h 470"/>
                <a:gd name="T44" fmla="*/ 869 w 941"/>
                <a:gd name="T45" fmla="*/ 27 h 470"/>
                <a:gd name="T46" fmla="*/ 854 w 941"/>
                <a:gd name="T47" fmla="*/ 15 h 470"/>
                <a:gd name="T48" fmla="*/ 838 w 941"/>
                <a:gd name="T49" fmla="*/ 6 h 470"/>
                <a:gd name="T50" fmla="*/ 824 w 941"/>
                <a:gd name="T51" fmla="*/ 0 h 470"/>
                <a:gd name="T52" fmla="*/ 118 w 941"/>
                <a:gd name="T53" fmla="*/ 0 h 470"/>
                <a:gd name="T54" fmla="*/ 103 w 941"/>
                <a:gd name="T55" fmla="*/ 6 h 470"/>
                <a:gd name="T56" fmla="*/ 88 w 941"/>
                <a:gd name="T57" fmla="*/ 15 h 470"/>
                <a:gd name="T58" fmla="*/ 74 w 941"/>
                <a:gd name="T59" fmla="*/ 27 h 470"/>
                <a:gd name="T60" fmla="*/ 60 w 941"/>
                <a:gd name="T61" fmla="*/ 42 h 470"/>
                <a:gd name="T62" fmla="*/ 48 w 941"/>
                <a:gd name="T63" fmla="*/ 58 h 470"/>
                <a:gd name="T64" fmla="*/ 36 w 941"/>
                <a:gd name="T65" fmla="*/ 77 h 470"/>
                <a:gd name="T66" fmla="*/ 27 w 941"/>
                <a:gd name="T67" fmla="*/ 98 h 470"/>
                <a:gd name="T68" fmla="*/ 18 w 941"/>
                <a:gd name="T69" fmla="*/ 121 h 470"/>
                <a:gd name="T70" fmla="*/ 11 w 941"/>
                <a:gd name="T71" fmla="*/ 144 h 470"/>
                <a:gd name="T72" fmla="*/ 6 w 941"/>
                <a:gd name="T73" fmla="*/ 169 h 470"/>
                <a:gd name="T74" fmla="*/ 3 w 941"/>
                <a:gd name="T75" fmla="*/ 195 h 470"/>
                <a:gd name="T76" fmla="*/ 0 w 941"/>
                <a:gd name="T77" fmla="*/ 222 h 470"/>
                <a:gd name="T78" fmla="*/ 0 w 941"/>
                <a:gd name="T79" fmla="*/ 248 h 470"/>
                <a:gd name="T80" fmla="*/ 3 w 941"/>
                <a:gd name="T81" fmla="*/ 275 h 470"/>
                <a:gd name="T82" fmla="*/ 6 w 941"/>
                <a:gd name="T83" fmla="*/ 301 h 470"/>
                <a:gd name="T84" fmla="*/ 11 w 941"/>
                <a:gd name="T85" fmla="*/ 326 h 470"/>
                <a:gd name="T86" fmla="*/ 18 w 941"/>
                <a:gd name="T87" fmla="*/ 349 h 470"/>
                <a:gd name="T88" fmla="*/ 27 w 941"/>
                <a:gd name="T89" fmla="*/ 372 h 470"/>
                <a:gd name="T90" fmla="*/ 36 w 941"/>
                <a:gd name="T91" fmla="*/ 393 h 470"/>
                <a:gd name="T92" fmla="*/ 48 w 941"/>
                <a:gd name="T93" fmla="*/ 412 h 470"/>
                <a:gd name="T94" fmla="*/ 60 w 941"/>
                <a:gd name="T95" fmla="*/ 428 h 470"/>
                <a:gd name="T96" fmla="*/ 74 w 941"/>
                <a:gd name="T97" fmla="*/ 443 h 470"/>
                <a:gd name="T98" fmla="*/ 88 w 941"/>
                <a:gd name="T99" fmla="*/ 455 h 470"/>
                <a:gd name="T100" fmla="*/ 103 w 941"/>
                <a:gd name="T101" fmla="*/ 463 h 470"/>
                <a:gd name="T102" fmla="*/ 118 w 941"/>
                <a:gd name="T103" fmla="*/ 470 h 470"/>
                <a:gd name="T104" fmla="*/ 824 w 941"/>
                <a:gd name="T105" fmla="*/ 470 h 4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941" h="470">
                  <a:moveTo>
                    <a:pt x="824" y="470"/>
                  </a:moveTo>
                  <a:lnTo>
                    <a:pt x="838" y="463"/>
                  </a:lnTo>
                  <a:lnTo>
                    <a:pt x="854" y="455"/>
                  </a:lnTo>
                  <a:lnTo>
                    <a:pt x="869" y="443"/>
                  </a:lnTo>
                  <a:lnTo>
                    <a:pt x="881" y="428"/>
                  </a:lnTo>
                  <a:lnTo>
                    <a:pt x="894" y="412"/>
                  </a:lnTo>
                  <a:lnTo>
                    <a:pt x="905" y="393"/>
                  </a:lnTo>
                  <a:lnTo>
                    <a:pt x="915" y="372"/>
                  </a:lnTo>
                  <a:lnTo>
                    <a:pt x="923" y="349"/>
                  </a:lnTo>
                  <a:lnTo>
                    <a:pt x="930" y="326"/>
                  </a:lnTo>
                  <a:lnTo>
                    <a:pt x="935" y="301"/>
                  </a:lnTo>
                  <a:lnTo>
                    <a:pt x="939" y="275"/>
                  </a:lnTo>
                  <a:lnTo>
                    <a:pt x="941" y="248"/>
                  </a:lnTo>
                  <a:lnTo>
                    <a:pt x="941" y="222"/>
                  </a:lnTo>
                  <a:lnTo>
                    <a:pt x="939" y="195"/>
                  </a:lnTo>
                  <a:lnTo>
                    <a:pt x="935" y="169"/>
                  </a:lnTo>
                  <a:lnTo>
                    <a:pt x="930" y="144"/>
                  </a:lnTo>
                  <a:lnTo>
                    <a:pt x="923" y="121"/>
                  </a:lnTo>
                  <a:lnTo>
                    <a:pt x="915" y="98"/>
                  </a:lnTo>
                  <a:lnTo>
                    <a:pt x="905" y="77"/>
                  </a:lnTo>
                  <a:lnTo>
                    <a:pt x="894" y="58"/>
                  </a:lnTo>
                  <a:lnTo>
                    <a:pt x="881" y="42"/>
                  </a:lnTo>
                  <a:lnTo>
                    <a:pt x="869" y="27"/>
                  </a:lnTo>
                  <a:lnTo>
                    <a:pt x="854" y="15"/>
                  </a:lnTo>
                  <a:lnTo>
                    <a:pt x="838" y="6"/>
                  </a:lnTo>
                  <a:lnTo>
                    <a:pt x="824" y="0"/>
                  </a:lnTo>
                  <a:lnTo>
                    <a:pt x="118" y="0"/>
                  </a:lnTo>
                  <a:lnTo>
                    <a:pt x="103" y="6"/>
                  </a:lnTo>
                  <a:lnTo>
                    <a:pt x="88" y="15"/>
                  </a:lnTo>
                  <a:lnTo>
                    <a:pt x="74" y="27"/>
                  </a:lnTo>
                  <a:lnTo>
                    <a:pt x="60" y="42"/>
                  </a:lnTo>
                  <a:lnTo>
                    <a:pt x="48" y="58"/>
                  </a:lnTo>
                  <a:lnTo>
                    <a:pt x="36" y="77"/>
                  </a:lnTo>
                  <a:lnTo>
                    <a:pt x="27" y="98"/>
                  </a:lnTo>
                  <a:lnTo>
                    <a:pt x="18" y="121"/>
                  </a:lnTo>
                  <a:lnTo>
                    <a:pt x="11" y="144"/>
                  </a:lnTo>
                  <a:lnTo>
                    <a:pt x="6" y="169"/>
                  </a:lnTo>
                  <a:lnTo>
                    <a:pt x="3" y="195"/>
                  </a:lnTo>
                  <a:lnTo>
                    <a:pt x="0" y="222"/>
                  </a:lnTo>
                  <a:lnTo>
                    <a:pt x="0" y="248"/>
                  </a:lnTo>
                  <a:lnTo>
                    <a:pt x="3" y="275"/>
                  </a:lnTo>
                  <a:lnTo>
                    <a:pt x="6" y="301"/>
                  </a:lnTo>
                  <a:lnTo>
                    <a:pt x="11" y="326"/>
                  </a:lnTo>
                  <a:lnTo>
                    <a:pt x="18" y="349"/>
                  </a:lnTo>
                  <a:lnTo>
                    <a:pt x="27" y="372"/>
                  </a:lnTo>
                  <a:lnTo>
                    <a:pt x="36" y="393"/>
                  </a:lnTo>
                  <a:lnTo>
                    <a:pt x="48" y="412"/>
                  </a:lnTo>
                  <a:lnTo>
                    <a:pt x="60" y="428"/>
                  </a:lnTo>
                  <a:lnTo>
                    <a:pt x="74" y="443"/>
                  </a:lnTo>
                  <a:lnTo>
                    <a:pt x="88" y="455"/>
                  </a:lnTo>
                  <a:lnTo>
                    <a:pt x="103" y="463"/>
                  </a:lnTo>
                  <a:lnTo>
                    <a:pt x="118" y="470"/>
                  </a:lnTo>
                  <a:lnTo>
                    <a:pt x="824" y="47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0" name="Freeform 19">
              <a:extLst>
                <a:ext uri="{FF2B5EF4-FFF2-40B4-BE49-F238E27FC236}">
                  <a16:creationId xmlns:a16="http://schemas.microsoft.com/office/drawing/2014/main" id="{00000000-0008-0000-0000-000014000000}"/>
                </a:ext>
              </a:extLst>
            </xdr:cNvPr>
            <xdr:cNvSpPr>
              <a:spLocks noEditPoints="1"/>
            </xdr:cNvSpPr>
          </xdr:nvSpPr>
          <xdr:spPr bwMode="auto">
            <a:xfrm>
              <a:off x="1478" y="2695"/>
              <a:ext cx="941" cy="471"/>
            </a:xfrm>
            <a:custGeom>
              <a:avLst/>
              <a:gdLst>
                <a:gd name="T0" fmla="*/ 9304 w 10448"/>
                <a:gd name="T1" fmla="*/ 5142 h 5232"/>
                <a:gd name="T2" fmla="*/ 9635 w 10448"/>
                <a:gd name="T3" fmla="*/ 4918 h 5232"/>
                <a:gd name="T4" fmla="*/ 9918 w 10448"/>
                <a:gd name="T5" fmla="*/ 4570 h 5232"/>
                <a:gd name="T6" fmla="*/ 10241 w 10448"/>
                <a:gd name="T7" fmla="*/ 3880 h 5232"/>
                <a:gd name="T8" fmla="*/ 10416 w 10448"/>
                <a:gd name="T9" fmla="*/ 3057 h 5232"/>
                <a:gd name="T10" fmla="*/ 10416 w 10448"/>
                <a:gd name="T11" fmla="*/ 2167 h 5232"/>
                <a:gd name="T12" fmla="*/ 10241 w 10448"/>
                <a:gd name="T13" fmla="*/ 1344 h 5232"/>
                <a:gd name="T14" fmla="*/ 9917 w 10448"/>
                <a:gd name="T15" fmla="*/ 654 h 5232"/>
                <a:gd name="T16" fmla="*/ 9635 w 10448"/>
                <a:gd name="T17" fmla="*/ 306 h 5232"/>
                <a:gd name="T18" fmla="*/ 9304 w 10448"/>
                <a:gd name="T19" fmla="*/ 82 h 5232"/>
                <a:gd name="T20" fmla="*/ 1317 w 10448"/>
                <a:gd name="T21" fmla="*/ 16 h 5232"/>
                <a:gd name="T22" fmla="*/ 979 w 10448"/>
                <a:gd name="T23" fmla="*/ 174 h 5232"/>
                <a:gd name="T24" fmla="*/ 673 w 10448"/>
                <a:gd name="T25" fmla="*/ 472 h 5232"/>
                <a:gd name="T26" fmla="*/ 407 w 10448"/>
                <a:gd name="T27" fmla="*/ 862 h 5232"/>
                <a:gd name="T28" fmla="*/ 133 w 10448"/>
                <a:gd name="T29" fmla="*/ 1610 h 5232"/>
                <a:gd name="T30" fmla="*/ 16 w 10448"/>
                <a:gd name="T31" fmla="*/ 2467 h 5232"/>
                <a:gd name="T32" fmla="*/ 83 w 10448"/>
                <a:gd name="T33" fmla="*/ 3340 h 5232"/>
                <a:gd name="T34" fmla="*/ 308 w 10448"/>
                <a:gd name="T35" fmla="*/ 4130 h 5232"/>
                <a:gd name="T36" fmla="*/ 540 w 10448"/>
                <a:gd name="T37" fmla="*/ 4570 h 5232"/>
                <a:gd name="T38" fmla="*/ 980 w 10448"/>
                <a:gd name="T39" fmla="*/ 5052 h 5232"/>
                <a:gd name="T40" fmla="*/ 1320 w 10448"/>
                <a:gd name="T41" fmla="*/ 5217 h 5232"/>
                <a:gd name="T42" fmla="*/ 1317 w 10448"/>
                <a:gd name="T43" fmla="*/ 5232 h 5232"/>
                <a:gd name="T44" fmla="*/ 971 w 10448"/>
                <a:gd name="T45" fmla="*/ 5065 h 5232"/>
                <a:gd name="T46" fmla="*/ 660 w 10448"/>
                <a:gd name="T47" fmla="*/ 4763 h 5232"/>
                <a:gd name="T48" fmla="*/ 393 w 10448"/>
                <a:gd name="T49" fmla="*/ 4369 h 5232"/>
                <a:gd name="T50" fmla="*/ 117 w 10448"/>
                <a:gd name="T51" fmla="*/ 3626 h 5232"/>
                <a:gd name="T52" fmla="*/ 0 w 10448"/>
                <a:gd name="T53" fmla="*/ 2758 h 5232"/>
                <a:gd name="T54" fmla="*/ 67 w 10448"/>
                <a:gd name="T55" fmla="*/ 1882 h 5232"/>
                <a:gd name="T56" fmla="*/ 293 w 10448"/>
                <a:gd name="T57" fmla="*/ 1089 h 5232"/>
                <a:gd name="T58" fmla="*/ 527 w 10448"/>
                <a:gd name="T59" fmla="*/ 645 h 5232"/>
                <a:gd name="T60" fmla="*/ 970 w 10448"/>
                <a:gd name="T61" fmla="*/ 161 h 5232"/>
                <a:gd name="T62" fmla="*/ 1314 w 10448"/>
                <a:gd name="T63" fmla="*/ 1 h 5232"/>
                <a:gd name="T64" fmla="*/ 9144 w 10448"/>
                <a:gd name="T65" fmla="*/ 1 h 5232"/>
                <a:gd name="T66" fmla="*/ 9487 w 10448"/>
                <a:gd name="T67" fmla="*/ 161 h 5232"/>
                <a:gd name="T68" fmla="*/ 9789 w 10448"/>
                <a:gd name="T69" fmla="*/ 462 h 5232"/>
                <a:gd name="T70" fmla="*/ 10165 w 10448"/>
                <a:gd name="T71" fmla="*/ 1089 h 5232"/>
                <a:gd name="T72" fmla="*/ 10390 w 10448"/>
                <a:gd name="T73" fmla="*/ 1882 h 5232"/>
                <a:gd name="T74" fmla="*/ 10448 w 10448"/>
                <a:gd name="T75" fmla="*/ 2759 h 5232"/>
                <a:gd name="T76" fmla="*/ 10331 w 10448"/>
                <a:gd name="T77" fmla="*/ 3627 h 5232"/>
                <a:gd name="T78" fmla="*/ 10056 w 10448"/>
                <a:gd name="T79" fmla="*/ 4370 h 5232"/>
                <a:gd name="T80" fmla="*/ 9647 w 10448"/>
                <a:gd name="T81" fmla="*/ 4930 h 5232"/>
                <a:gd name="T82" fmla="*/ 9486 w 10448"/>
                <a:gd name="T83" fmla="*/ 5065 h 5232"/>
                <a:gd name="T84" fmla="*/ 9141 w 10448"/>
                <a:gd name="T85" fmla="*/ 5232 h 523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10448" h="5232">
                  <a:moveTo>
                    <a:pt x="9141" y="5216"/>
                  </a:moveTo>
                  <a:lnTo>
                    <a:pt x="9137" y="5217"/>
                  </a:lnTo>
                  <a:lnTo>
                    <a:pt x="9304" y="5142"/>
                  </a:lnTo>
                  <a:lnTo>
                    <a:pt x="9479" y="5051"/>
                  </a:lnTo>
                  <a:lnTo>
                    <a:pt x="9477" y="5052"/>
                  </a:lnTo>
                  <a:lnTo>
                    <a:pt x="9635" y="4918"/>
                  </a:lnTo>
                  <a:lnTo>
                    <a:pt x="9634" y="4919"/>
                  </a:lnTo>
                  <a:lnTo>
                    <a:pt x="9776" y="4753"/>
                  </a:lnTo>
                  <a:lnTo>
                    <a:pt x="9918" y="4570"/>
                  </a:lnTo>
                  <a:lnTo>
                    <a:pt x="10042" y="4362"/>
                  </a:lnTo>
                  <a:lnTo>
                    <a:pt x="10150" y="4130"/>
                  </a:lnTo>
                  <a:lnTo>
                    <a:pt x="10241" y="3880"/>
                  </a:lnTo>
                  <a:lnTo>
                    <a:pt x="10316" y="3622"/>
                  </a:lnTo>
                  <a:lnTo>
                    <a:pt x="10374" y="3340"/>
                  </a:lnTo>
                  <a:lnTo>
                    <a:pt x="10416" y="3057"/>
                  </a:lnTo>
                  <a:lnTo>
                    <a:pt x="10432" y="2758"/>
                  </a:lnTo>
                  <a:lnTo>
                    <a:pt x="10432" y="2466"/>
                  </a:lnTo>
                  <a:lnTo>
                    <a:pt x="10416" y="2167"/>
                  </a:lnTo>
                  <a:lnTo>
                    <a:pt x="10374" y="1884"/>
                  </a:lnTo>
                  <a:lnTo>
                    <a:pt x="10316" y="1610"/>
                  </a:lnTo>
                  <a:lnTo>
                    <a:pt x="10241" y="1344"/>
                  </a:lnTo>
                  <a:lnTo>
                    <a:pt x="10150" y="1094"/>
                  </a:lnTo>
                  <a:lnTo>
                    <a:pt x="10042" y="862"/>
                  </a:lnTo>
                  <a:lnTo>
                    <a:pt x="9917" y="654"/>
                  </a:lnTo>
                  <a:lnTo>
                    <a:pt x="9776" y="472"/>
                  </a:lnTo>
                  <a:lnTo>
                    <a:pt x="9634" y="305"/>
                  </a:lnTo>
                  <a:lnTo>
                    <a:pt x="9635" y="306"/>
                  </a:lnTo>
                  <a:lnTo>
                    <a:pt x="9477" y="173"/>
                  </a:lnTo>
                  <a:lnTo>
                    <a:pt x="9479" y="174"/>
                  </a:lnTo>
                  <a:lnTo>
                    <a:pt x="9304" y="82"/>
                  </a:lnTo>
                  <a:lnTo>
                    <a:pt x="9138" y="16"/>
                  </a:lnTo>
                  <a:lnTo>
                    <a:pt x="9141" y="16"/>
                  </a:lnTo>
                  <a:lnTo>
                    <a:pt x="1317" y="16"/>
                  </a:lnTo>
                  <a:lnTo>
                    <a:pt x="1319" y="16"/>
                  </a:lnTo>
                  <a:lnTo>
                    <a:pt x="1145" y="83"/>
                  </a:lnTo>
                  <a:lnTo>
                    <a:pt x="979" y="174"/>
                  </a:lnTo>
                  <a:lnTo>
                    <a:pt x="980" y="173"/>
                  </a:lnTo>
                  <a:lnTo>
                    <a:pt x="830" y="306"/>
                  </a:lnTo>
                  <a:lnTo>
                    <a:pt x="673" y="472"/>
                  </a:lnTo>
                  <a:lnTo>
                    <a:pt x="540" y="655"/>
                  </a:lnTo>
                  <a:lnTo>
                    <a:pt x="407" y="863"/>
                  </a:lnTo>
                  <a:lnTo>
                    <a:pt x="407" y="862"/>
                  </a:lnTo>
                  <a:lnTo>
                    <a:pt x="307" y="1095"/>
                  </a:lnTo>
                  <a:lnTo>
                    <a:pt x="208" y="1345"/>
                  </a:lnTo>
                  <a:lnTo>
                    <a:pt x="133" y="1610"/>
                  </a:lnTo>
                  <a:lnTo>
                    <a:pt x="83" y="1885"/>
                  </a:lnTo>
                  <a:lnTo>
                    <a:pt x="41" y="2168"/>
                  </a:lnTo>
                  <a:lnTo>
                    <a:pt x="16" y="2467"/>
                  </a:lnTo>
                  <a:lnTo>
                    <a:pt x="16" y="2758"/>
                  </a:lnTo>
                  <a:lnTo>
                    <a:pt x="41" y="3057"/>
                  </a:lnTo>
                  <a:lnTo>
                    <a:pt x="83" y="3340"/>
                  </a:lnTo>
                  <a:lnTo>
                    <a:pt x="133" y="3623"/>
                  </a:lnTo>
                  <a:lnTo>
                    <a:pt x="208" y="3881"/>
                  </a:lnTo>
                  <a:lnTo>
                    <a:pt x="308" y="4130"/>
                  </a:lnTo>
                  <a:lnTo>
                    <a:pt x="407" y="4363"/>
                  </a:lnTo>
                  <a:lnTo>
                    <a:pt x="407" y="4362"/>
                  </a:lnTo>
                  <a:lnTo>
                    <a:pt x="540" y="4570"/>
                  </a:lnTo>
                  <a:lnTo>
                    <a:pt x="673" y="4753"/>
                  </a:lnTo>
                  <a:lnTo>
                    <a:pt x="831" y="4919"/>
                  </a:lnTo>
                  <a:lnTo>
                    <a:pt x="980" y="5052"/>
                  </a:lnTo>
                  <a:lnTo>
                    <a:pt x="979" y="5051"/>
                  </a:lnTo>
                  <a:lnTo>
                    <a:pt x="1146" y="5142"/>
                  </a:lnTo>
                  <a:lnTo>
                    <a:pt x="1320" y="5217"/>
                  </a:lnTo>
                  <a:lnTo>
                    <a:pt x="1317" y="5216"/>
                  </a:lnTo>
                  <a:lnTo>
                    <a:pt x="9141" y="5216"/>
                  </a:lnTo>
                  <a:close/>
                  <a:moveTo>
                    <a:pt x="1317" y="5232"/>
                  </a:moveTo>
                  <a:cubicBezTo>
                    <a:pt x="1316" y="5232"/>
                    <a:pt x="1314" y="5232"/>
                    <a:pt x="1313" y="5232"/>
                  </a:cubicBezTo>
                  <a:lnTo>
                    <a:pt x="1138" y="5156"/>
                  </a:lnTo>
                  <a:lnTo>
                    <a:pt x="971" y="5065"/>
                  </a:lnTo>
                  <a:cubicBezTo>
                    <a:pt x="971" y="5065"/>
                    <a:pt x="970" y="5064"/>
                    <a:pt x="970" y="5064"/>
                  </a:cubicBezTo>
                  <a:lnTo>
                    <a:pt x="819" y="4930"/>
                  </a:lnTo>
                  <a:lnTo>
                    <a:pt x="660" y="4763"/>
                  </a:lnTo>
                  <a:lnTo>
                    <a:pt x="527" y="4579"/>
                  </a:lnTo>
                  <a:lnTo>
                    <a:pt x="393" y="4371"/>
                  </a:lnTo>
                  <a:cubicBezTo>
                    <a:pt x="393" y="4370"/>
                    <a:pt x="393" y="4370"/>
                    <a:pt x="393" y="4369"/>
                  </a:cubicBezTo>
                  <a:lnTo>
                    <a:pt x="293" y="4136"/>
                  </a:lnTo>
                  <a:lnTo>
                    <a:pt x="192" y="3885"/>
                  </a:lnTo>
                  <a:lnTo>
                    <a:pt x="117" y="3626"/>
                  </a:lnTo>
                  <a:lnTo>
                    <a:pt x="67" y="3343"/>
                  </a:lnTo>
                  <a:lnTo>
                    <a:pt x="25" y="3059"/>
                  </a:lnTo>
                  <a:lnTo>
                    <a:pt x="0" y="2758"/>
                  </a:lnTo>
                  <a:lnTo>
                    <a:pt x="0" y="2466"/>
                  </a:lnTo>
                  <a:lnTo>
                    <a:pt x="26" y="2165"/>
                  </a:lnTo>
                  <a:lnTo>
                    <a:pt x="67" y="1882"/>
                  </a:lnTo>
                  <a:lnTo>
                    <a:pt x="117" y="1606"/>
                  </a:lnTo>
                  <a:lnTo>
                    <a:pt x="193" y="1339"/>
                  </a:lnTo>
                  <a:lnTo>
                    <a:pt x="293" y="1089"/>
                  </a:lnTo>
                  <a:lnTo>
                    <a:pt x="393" y="855"/>
                  </a:lnTo>
                  <a:cubicBezTo>
                    <a:pt x="393" y="855"/>
                    <a:pt x="393" y="854"/>
                    <a:pt x="393" y="854"/>
                  </a:cubicBezTo>
                  <a:lnTo>
                    <a:pt x="527" y="645"/>
                  </a:lnTo>
                  <a:lnTo>
                    <a:pt x="661" y="461"/>
                  </a:lnTo>
                  <a:lnTo>
                    <a:pt x="820" y="294"/>
                  </a:lnTo>
                  <a:lnTo>
                    <a:pt x="970" y="161"/>
                  </a:lnTo>
                  <a:cubicBezTo>
                    <a:pt x="970" y="160"/>
                    <a:pt x="971" y="160"/>
                    <a:pt x="971" y="160"/>
                  </a:cubicBezTo>
                  <a:lnTo>
                    <a:pt x="1139" y="68"/>
                  </a:lnTo>
                  <a:lnTo>
                    <a:pt x="1314" y="1"/>
                  </a:lnTo>
                  <a:cubicBezTo>
                    <a:pt x="1315" y="1"/>
                    <a:pt x="1316" y="0"/>
                    <a:pt x="1317" y="0"/>
                  </a:cubicBezTo>
                  <a:lnTo>
                    <a:pt x="9141" y="0"/>
                  </a:lnTo>
                  <a:cubicBezTo>
                    <a:pt x="9142" y="0"/>
                    <a:pt x="9143" y="1"/>
                    <a:pt x="9144" y="1"/>
                  </a:cubicBezTo>
                  <a:lnTo>
                    <a:pt x="9311" y="68"/>
                  </a:lnTo>
                  <a:lnTo>
                    <a:pt x="9486" y="160"/>
                  </a:lnTo>
                  <a:cubicBezTo>
                    <a:pt x="9486" y="160"/>
                    <a:pt x="9487" y="160"/>
                    <a:pt x="9487" y="161"/>
                  </a:cubicBezTo>
                  <a:lnTo>
                    <a:pt x="9646" y="294"/>
                  </a:lnTo>
                  <a:cubicBezTo>
                    <a:pt x="9646" y="294"/>
                    <a:pt x="9646" y="295"/>
                    <a:pt x="9647" y="295"/>
                  </a:cubicBezTo>
                  <a:lnTo>
                    <a:pt x="9789" y="462"/>
                  </a:lnTo>
                  <a:lnTo>
                    <a:pt x="9931" y="646"/>
                  </a:lnTo>
                  <a:lnTo>
                    <a:pt x="10056" y="855"/>
                  </a:lnTo>
                  <a:lnTo>
                    <a:pt x="10165" y="1089"/>
                  </a:lnTo>
                  <a:lnTo>
                    <a:pt x="10257" y="1339"/>
                  </a:lnTo>
                  <a:lnTo>
                    <a:pt x="10332" y="1607"/>
                  </a:lnTo>
                  <a:lnTo>
                    <a:pt x="10390" y="1882"/>
                  </a:lnTo>
                  <a:lnTo>
                    <a:pt x="10432" y="2166"/>
                  </a:lnTo>
                  <a:lnTo>
                    <a:pt x="10448" y="2466"/>
                  </a:lnTo>
                  <a:lnTo>
                    <a:pt x="10448" y="2759"/>
                  </a:lnTo>
                  <a:lnTo>
                    <a:pt x="10432" y="3059"/>
                  </a:lnTo>
                  <a:lnTo>
                    <a:pt x="10390" y="3343"/>
                  </a:lnTo>
                  <a:lnTo>
                    <a:pt x="10331" y="3627"/>
                  </a:lnTo>
                  <a:lnTo>
                    <a:pt x="10256" y="3886"/>
                  </a:lnTo>
                  <a:lnTo>
                    <a:pt x="10164" y="4136"/>
                  </a:lnTo>
                  <a:lnTo>
                    <a:pt x="10056" y="4370"/>
                  </a:lnTo>
                  <a:lnTo>
                    <a:pt x="9930" y="4579"/>
                  </a:lnTo>
                  <a:lnTo>
                    <a:pt x="9788" y="4763"/>
                  </a:lnTo>
                  <a:lnTo>
                    <a:pt x="9647" y="4930"/>
                  </a:lnTo>
                  <a:cubicBezTo>
                    <a:pt x="9646" y="4930"/>
                    <a:pt x="9646" y="4930"/>
                    <a:pt x="9646" y="4931"/>
                  </a:cubicBezTo>
                  <a:lnTo>
                    <a:pt x="9487" y="5064"/>
                  </a:lnTo>
                  <a:cubicBezTo>
                    <a:pt x="9487" y="5064"/>
                    <a:pt x="9486" y="5065"/>
                    <a:pt x="9486" y="5065"/>
                  </a:cubicBezTo>
                  <a:lnTo>
                    <a:pt x="9311" y="5157"/>
                  </a:lnTo>
                  <a:lnTo>
                    <a:pt x="9144" y="5232"/>
                  </a:lnTo>
                  <a:cubicBezTo>
                    <a:pt x="9143" y="5232"/>
                    <a:pt x="9142" y="5232"/>
                    <a:pt x="9141" y="5232"/>
                  </a:cubicBezTo>
                  <a:lnTo>
                    <a:pt x="1317" y="5232"/>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pic>
          <xdr:nvPicPr>
            <xdr:cNvPr id="21" name="Picture 20">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4" y="1549"/>
              <a:ext cx="4177" cy="69"/>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2" name="Freeform 21">
              <a:extLst>
                <a:ext uri="{FF2B5EF4-FFF2-40B4-BE49-F238E27FC236}">
                  <a16:creationId xmlns:a16="http://schemas.microsoft.com/office/drawing/2014/main" id="{00000000-0008-0000-0000-000016000000}"/>
                </a:ext>
              </a:extLst>
            </xdr:cNvPr>
            <xdr:cNvSpPr>
              <a:spLocks noEditPoints="1"/>
            </xdr:cNvSpPr>
          </xdr:nvSpPr>
          <xdr:spPr bwMode="auto">
            <a:xfrm>
              <a:off x="622" y="1548"/>
              <a:ext cx="4182" cy="72"/>
            </a:xfrm>
            <a:custGeom>
              <a:avLst/>
              <a:gdLst>
                <a:gd name="T0" fmla="*/ 0 w 4182"/>
                <a:gd name="T1" fmla="*/ 0 h 72"/>
                <a:gd name="T2" fmla="*/ 4182 w 4182"/>
                <a:gd name="T3" fmla="*/ 0 h 72"/>
                <a:gd name="T4" fmla="*/ 4182 w 4182"/>
                <a:gd name="T5" fmla="*/ 72 h 72"/>
                <a:gd name="T6" fmla="*/ 0 w 4182"/>
                <a:gd name="T7" fmla="*/ 72 h 72"/>
                <a:gd name="T8" fmla="*/ 0 w 4182"/>
                <a:gd name="T9" fmla="*/ 0 h 72"/>
                <a:gd name="T10" fmla="*/ 4 w 4182"/>
                <a:gd name="T11" fmla="*/ 70 h 72"/>
                <a:gd name="T12" fmla="*/ 2 w 4182"/>
                <a:gd name="T13" fmla="*/ 68 h 72"/>
                <a:gd name="T14" fmla="*/ 4180 w 4182"/>
                <a:gd name="T15" fmla="*/ 68 h 72"/>
                <a:gd name="T16" fmla="*/ 4177 w 4182"/>
                <a:gd name="T17" fmla="*/ 70 h 72"/>
                <a:gd name="T18" fmla="*/ 4177 w 4182"/>
                <a:gd name="T19" fmla="*/ 2 h 72"/>
                <a:gd name="T20" fmla="*/ 4180 w 4182"/>
                <a:gd name="T21" fmla="*/ 4 h 72"/>
                <a:gd name="T22" fmla="*/ 2 w 4182"/>
                <a:gd name="T23" fmla="*/ 4 h 72"/>
                <a:gd name="T24" fmla="*/ 4 w 4182"/>
                <a:gd name="T25" fmla="*/ 2 h 72"/>
                <a:gd name="T26" fmla="*/ 4 w 4182"/>
                <a:gd name="T27" fmla="*/ 70 h 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4182" h="72">
                  <a:moveTo>
                    <a:pt x="0" y="0"/>
                  </a:moveTo>
                  <a:lnTo>
                    <a:pt x="4182" y="0"/>
                  </a:lnTo>
                  <a:lnTo>
                    <a:pt x="4182" y="72"/>
                  </a:lnTo>
                  <a:lnTo>
                    <a:pt x="0" y="72"/>
                  </a:lnTo>
                  <a:lnTo>
                    <a:pt x="0" y="0"/>
                  </a:lnTo>
                  <a:close/>
                  <a:moveTo>
                    <a:pt x="4" y="70"/>
                  </a:moveTo>
                  <a:lnTo>
                    <a:pt x="2" y="68"/>
                  </a:lnTo>
                  <a:lnTo>
                    <a:pt x="4180" y="68"/>
                  </a:lnTo>
                  <a:lnTo>
                    <a:pt x="4177" y="70"/>
                  </a:lnTo>
                  <a:lnTo>
                    <a:pt x="4177" y="2"/>
                  </a:lnTo>
                  <a:lnTo>
                    <a:pt x="4180" y="4"/>
                  </a:lnTo>
                  <a:lnTo>
                    <a:pt x="2" y="4"/>
                  </a:lnTo>
                  <a:lnTo>
                    <a:pt x="4" y="2"/>
                  </a:lnTo>
                  <a:lnTo>
                    <a:pt x="4" y="7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4" name="Freeform 23">
              <a:extLst>
                <a:ext uri="{FF2B5EF4-FFF2-40B4-BE49-F238E27FC236}">
                  <a16:creationId xmlns:a16="http://schemas.microsoft.com/office/drawing/2014/main" id="{00000000-0008-0000-0000-000018000000}"/>
                </a:ext>
              </a:extLst>
            </xdr:cNvPr>
            <xdr:cNvSpPr>
              <a:spLocks/>
            </xdr:cNvSpPr>
          </xdr:nvSpPr>
          <xdr:spPr bwMode="auto">
            <a:xfrm>
              <a:off x="1630" y="1767"/>
              <a:ext cx="34" cy="93"/>
            </a:xfrm>
            <a:custGeom>
              <a:avLst/>
              <a:gdLst>
                <a:gd name="T0" fmla="*/ 536 w 740"/>
                <a:gd name="T1" fmla="*/ 93 h 2046"/>
                <a:gd name="T2" fmla="*/ 388 w 740"/>
                <a:gd name="T3" fmla="*/ 127 h 2046"/>
                <a:gd name="T4" fmla="*/ 410 w 740"/>
                <a:gd name="T5" fmla="*/ 116 h 2046"/>
                <a:gd name="T6" fmla="*/ 278 w 740"/>
                <a:gd name="T7" fmla="*/ 232 h 2046"/>
                <a:gd name="T8" fmla="*/ 149 w 740"/>
                <a:gd name="T9" fmla="*/ 364 h 2046"/>
                <a:gd name="T10" fmla="*/ 159 w 740"/>
                <a:gd name="T11" fmla="*/ 349 h 2046"/>
                <a:gd name="T12" fmla="*/ 93 w 740"/>
                <a:gd name="T13" fmla="*/ 499 h 2046"/>
                <a:gd name="T14" fmla="*/ 93 w 740"/>
                <a:gd name="T15" fmla="*/ 460 h 2046"/>
                <a:gd name="T16" fmla="*/ 224 w 740"/>
                <a:gd name="T17" fmla="*/ 744 h 2046"/>
                <a:gd name="T18" fmla="*/ 221 w 740"/>
                <a:gd name="T19" fmla="*/ 737 h 2046"/>
                <a:gd name="T20" fmla="*/ 401 w 740"/>
                <a:gd name="T21" fmla="*/ 1004 h 2046"/>
                <a:gd name="T22" fmla="*/ 730 w 740"/>
                <a:gd name="T23" fmla="*/ 1540 h 2046"/>
                <a:gd name="T24" fmla="*/ 731 w 740"/>
                <a:gd name="T25" fmla="*/ 1589 h 2046"/>
                <a:gd name="T26" fmla="*/ 632 w 740"/>
                <a:gd name="T27" fmla="*/ 1756 h 2046"/>
                <a:gd name="T28" fmla="*/ 531 w 740"/>
                <a:gd name="T29" fmla="*/ 1893 h 2046"/>
                <a:gd name="T30" fmla="*/ 522 w 740"/>
                <a:gd name="T31" fmla="*/ 1903 h 2046"/>
                <a:gd name="T32" fmla="*/ 390 w 740"/>
                <a:gd name="T33" fmla="*/ 2003 h 2046"/>
                <a:gd name="T34" fmla="*/ 371 w 740"/>
                <a:gd name="T35" fmla="*/ 2012 h 2046"/>
                <a:gd name="T36" fmla="*/ 207 w 740"/>
                <a:gd name="T37" fmla="*/ 2046 h 2046"/>
                <a:gd name="T38" fmla="*/ 188 w 740"/>
                <a:gd name="T39" fmla="*/ 1951 h 2046"/>
                <a:gd name="T40" fmla="*/ 352 w 740"/>
                <a:gd name="T41" fmla="*/ 1918 h 2046"/>
                <a:gd name="T42" fmla="*/ 332 w 740"/>
                <a:gd name="T43" fmla="*/ 1927 h 2046"/>
                <a:gd name="T44" fmla="*/ 463 w 740"/>
                <a:gd name="T45" fmla="*/ 1827 h 2046"/>
                <a:gd name="T46" fmla="*/ 454 w 740"/>
                <a:gd name="T47" fmla="*/ 1836 h 2046"/>
                <a:gd name="T48" fmla="*/ 550 w 740"/>
                <a:gd name="T49" fmla="*/ 1707 h 2046"/>
                <a:gd name="T50" fmla="*/ 648 w 740"/>
                <a:gd name="T51" fmla="*/ 1540 h 2046"/>
                <a:gd name="T52" fmla="*/ 649 w 740"/>
                <a:gd name="T53" fmla="*/ 1590 h 2046"/>
                <a:gd name="T54" fmla="*/ 321 w 740"/>
                <a:gd name="T55" fmla="*/ 1058 h 2046"/>
                <a:gd name="T56" fmla="*/ 141 w 740"/>
                <a:gd name="T57" fmla="*/ 791 h 2046"/>
                <a:gd name="T58" fmla="*/ 137 w 740"/>
                <a:gd name="T59" fmla="*/ 784 h 2046"/>
                <a:gd name="T60" fmla="*/ 6 w 740"/>
                <a:gd name="T61" fmla="*/ 500 h 2046"/>
                <a:gd name="T62" fmla="*/ 5 w 740"/>
                <a:gd name="T63" fmla="*/ 461 h 2046"/>
                <a:gd name="T64" fmla="*/ 71 w 740"/>
                <a:gd name="T65" fmla="*/ 311 h 2046"/>
                <a:gd name="T66" fmla="*/ 81 w 740"/>
                <a:gd name="T67" fmla="*/ 296 h 2046"/>
                <a:gd name="T68" fmla="*/ 214 w 740"/>
                <a:gd name="T69" fmla="*/ 161 h 2046"/>
                <a:gd name="T70" fmla="*/ 346 w 740"/>
                <a:gd name="T71" fmla="*/ 44 h 2046"/>
                <a:gd name="T72" fmla="*/ 367 w 740"/>
                <a:gd name="T73" fmla="*/ 33 h 2046"/>
                <a:gd name="T74" fmla="*/ 515 w 740"/>
                <a:gd name="T75" fmla="*/ 0 h 2046"/>
                <a:gd name="T76" fmla="*/ 536 w 740"/>
                <a:gd name="T77" fmla="*/ 93 h 204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740" h="2046">
                  <a:moveTo>
                    <a:pt x="536" y="93"/>
                  </a:moveTo>
                  <a:lnTo>
                    <a:pt x="388" y="127"/>
                  </a:lnTo>
                  <a:lnTo>
                    <a:pt x="410" y="116"/>
                  </a:lnTo>
                  <a:lnTo>
                    <a:pt x="278" y="232"/>
                  </a:lnTo>
                  <a:lnTo>
                    <a:pt x="149" y="364"/>
                  </a:lnTo>
                  <a:lnTo>
                    <a:pt x="159" y="349"/>
                  </a:lnTo>
                  <a:lnTo>
                    <a:pt x="93" y="499"/>
                  </a:lnTo>
                  <a:lnTo>
                    <a:pt x="93" y="460"/>
                  </a:lnTo>
                  <a:lnTo>
                    <a:pt x="224" y="744"/>
                  </a:lnTo>
                  <a:lnTo>
                    <a:pt x="221" y="737"/>
                  </a:lnTo>
                  <a:lnTo>
                    <a:pt x="401" y="1004"/>
                  </a:lnTo>
                  <a:lnTo>
                    <a:pt x="730" y="1540"/>
                  </a:lnTo>
                  <a:cubicBezTo>
                    <a:pt x="740" y="1555"/>
                    <a:pt x="740" y="1574"/>
                    <a:pt x="731" y="1589"/>
                  </a:cubicBezTo>
                  <a:lnTo>
                    <a:pt x="632" y="1756"/>
                  </a:lnTo>
                  <a:lnTo>
                    <a:pt x="531" y="1893"/>
                  </a:lnTo>
                  <a:cubicBezTo>
                    <a:pt x="528" y="1897"/>
                    <a:pt x="525" y="1900"/>
                    <a:pt x="522" y="1903"/>
                  </a:cubicBezTo>
                  <a:lnTo>
                    <a:pt x="390" y="2003"/>
                  </a:lnTo>
                  <a:cubicBezTo>
                    <a:pt x="385" y="2008"/>
                    <a:pt x="378" y="2011"/>
                    <a:pt x="371" y="2012"/>
                  </a:cubicBezTo>
                  <a:lnTo>
                    <a:pt x="207" y="2046"/>
                  </a:lnTo>
                  <a:lnTo>
                    <a:pt x="188" y="1951"/>
                  </a:lnTo>
                  <a:lnTo>
                    <a:pt x="352" y="1918"/>
                  </a:lnTo>
                  <a:lnTo>
                    <a:pt x="332" y="1927"/>
                  </a:lnTo>
                  <a:lnTo>
                    <a:pt x="463" y="1827"/>
                  </a:lnTo>
                  <a:lnTo>
                    <a:pt x="454" y="1836"/>
                  </a:lnTo>
                  <a:lnTo>
                    <a:pt x="550" y="1707"/>
                  </a:lnTo>
                  <a:lnTo>
                    <a:pt x="648" y="1540"/>
                  </a:lnTo>
                  <a:lnTo>
                    <a:pt x="649" y="1590"/>
                  </a:lnTo>
                  <a:lnTo>
                    <a:pt x="321" y="1058"/>
                  </a:lnTo>
                  <a:lnTo>
                    <a:pt x="141" y="791"/>
                  </a:lnTo>
                  <a:cubicBezTo>
                    <a:pt x="140" y="789"/>
                    <a:pt x="138" y="786"/>
                    <a:pt x="137" y="784"/>
                  </a:cubicBezTo>
                  <a:lnTo>
                    <a:pt x="6" y="500"/>
                  </a:lnTo>
                  <a:cubicBezTo>
                    <a:pt x="0" y="488"/>
                    <a:pt x="0" y="474"/>
                    <a:pt x="5" y="461"/>
                  </a:cubicBezTo>
                  <a:lnTo>
                    <a:pt x="71" y="311"/>
                  </a:lnTo>
                  <a:cubicBezTo>
                    <a:pt x="73" y="305"/>
                    <a:pt x="77" y="301"/>
                    <a:pt x="81" y="296"/>
                  </a:cubicBezTo>
                  <a:lnTo>
                    <a:pt x="214" y="161"/>
                  </a:lnTo>
                  <a:lnTo>
                    <a:pt x="346" y="44"/>
                  </a:lnTo>
                  <a:cubicBezTo>
                    <a:pt x="352" y="39"/>
                    <a:pt x="359" y="35"/>
                    <a:pt x="367" y="33"/>
                  </a:cubicBezTo>
                  <a:lnTo>
                    <a:pt x="515" y="0"/>
                  </a:lnTo>
                  <a:lnTo>
                    <a:pt x="536" y="93"/>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5" name="Freeform 24">
              <a:extLst>
                <a:ext uri="{FF2B5EF4-FFF2-40B4-BE49-F238E27FC236}">
                  <a16:creationId xmlns:a16="http://schemas.microsoft.com/office/drawing/2014/main" id="{00000000-0008-0000-0000-000019000000}"/>
                </a:ext>
              </a:extLst>
            </xdr:cNvPr>
            <xdr:cNvSpPr>
              <a:spLocks/>
            </xdr:cNvSpPr>
          </xdr:nvSpPr>
          <xdr:spPr bwMode="auto">
            <a:xfrm>
              <a:off x="4210" y="1921"/>
              <a:ext cx="61" cy="21"/>
            </a:xfrm>
            <a:custGeom>
              <a:avLst/>
              <a:gdLst>
                <a:gd name="T0" fmla="*/ 0 w 61"/>
                <a:gd name="T1" fmla="*/ 0 h 21"/>
                <a:gd name="T2" fmla="*/ 61 w 61"/>
                <a:gd name="T3" fmla="*/ 1 h 21"/>
                <a:gd name="T4" fmla="*/ 61 w 61"/>
                <a:gd name="T5" fmla="*/ 21 h 21"/>
                <a:gd name="T6" fmla="*/ 0 w 61"/>
                <a:gd name="T7" fmla="*/ 20 h 21"/>
                <a:gd name="T8" fmla="*/ 0 w 61"/>
                <a:gd name="T9" fmla="*/ 0 h 21"/>
              </a:gdLst>
              <a:ahLst/>
              <a:cxnLst>
                <a:cxn ang="0">
                  <a:pos x="T0" y="T1"/>
                </a:cxn>
                <a:cxn ang="0">
                  <a:pos x="T2" y="T3"/>
                </a:cxn>
                <a:cxn ang="0">
                  <a:pos x="T4" y="T5"/>
                </a:cxn>
                <a:cxn ang="0">
                  <a:pos x="T6" y="T7"/>
                </a:cxn>
                <a:cxn ang="0">
                  <a:pos x="T8" y="T9"/>
                </a:cxn>
              </a:cxnLst>
              <a:rect l="0" t="0" r="r" b="b"/>
              <a:pathLst>
                <a:path w="61" h="21">
                  <a:moveTo>
                    <a:pt x="0" y="0"/>
                  </a:moveTo>
                  <a:lnTo>
                    <a:pt x="61" y="1"/>
                  </a:lnTo>
                  <a:lnTo>
                    <a:pt x="61" y="21"/>
                  </a:lnTo>
                  <a:lnTo>
                    <a:pt x="0" y="20"/>
                  </a:lnTo>
                  <a:lnTo>
                    <a:pt x="0"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6" name="Freeform 25">
              <a:extLst>
                <a:ext uri="{FF2B5EF4-FFF2-40B4-BE49-F238E27FC236}">
                  <a16:creationId xmlns:a16="http://schemas.microsoft.com/office/drawing/2014/main" id="{00000000-0008-0000-0000-00001A000000}"/>
                </a:ext>
              </a:extLst>
            </xdr:cNvPr>
            <xdr:cNvSpPr>
              <a:spLocks/>
            </xdr:cNvSpPr>
          </xdr:nvSpPr>
          <xdr:spPr bwMode="auto">
            <a:xfrm>
              <a:off x="2903" y="2196"/>
              <a:ext cx="29" cy="30"/>
            </a:xfrm>
            <a:custGeom>
              <a:avLst/>
              <a:gdLst>
                <a:gd name="T0" fmla="*/ 15 w 29"/>
                <a:gd name="T1" fmla="*/ 0 h 30"/>
                <a:gd name="T2" fmla="*/ 0 w 29"/>
                <a:gd name="T3" fmla="*/ 30 h 30"/>
                <a:gd name="T4" fmla="*/ 29 w 29"/>
                <a:gd name="T5" fmla="*/ 30 h 30"/>
                <a:gd name="T6" fmla="*/ 15 w 29"/>
                <a:gd name="T7" fmla="*/ 0 h 30"/>
              </a:gdLst>
              <a:ahLst/>
              <a:cxnLst>
                <a:cxn ang="0">
                  <a:pos x="T0" y="T1"/>
                </a:cxn>
                <a:cxn ang="0">
                  <a:pos x="T2" y="T3"/>
                </a:cxn>
                <a:cxn ang="0">
                  <a:pos x="T4" y="T5"/>
                </a:cxn>
                <a:cxn ang="0">
                  <a:pos x="T6" y="T7"/>
                </a:cxn>
              </a:cxnLst>
              <a:rect l="0" t="0" r="r" b="b"/>
              <a:pathLst>
                <a:path w="29" h="30">
                  <a:moveTo>
                    <a:pt x="15" y="0"/>
                  </a:moveTo>
                  <a:lnTo>
                    <a:pt x="0" y="30"/>
                  </a:lnTo>
                  <a:lnTo>
                    <a:pt x="29" y="30"/>
                  </a:lnTo>
                  <a:lnTo>
                    <a:pt x="15"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7" name="Freeform 26">
              <a:extLst>
                <a:ext uri="{FF2B5EF4-FFF2-40B4-BE49-F238E27FC236}">
                  <a16:creationId xmlns:a16="http://schemas.microsoft.com/office/drawing/2014/main" id="{00000000-0008-0000-0000-00001B000000}"/>
                </a:ext>
              </a:extLst>
            </xdr:cNvPr>
            <xdr:cNvSpPr>
              <a:spLocks noEditPoints="1"/>
            </xdr:cNvSpPr>
          </xdr:nvSpPr>
          <xdr:spPr bwMode="auto">
            <a:xfrm>
              <a:off x="2901" y="2194"/>
              <a:ext cx="33" cy="34"/>
            </a:xfrm>
            <a:custGeom>
              <a:avLst/>
              <a:gdLst>
                <a:gd name="T0" fmla="*/ 168 w 371"/>
                <a:gd name="T1" fmla="*/ 35 h 376"/>
                <a:gd name="T2" fmla="*/ 211 w 371"/>
                <a:gd name="T3" fmla="*/ 35 h 376"/>
                <a:gd name="T4" fmla="*/ 47 w 371"/>
                <a:gd name="T5" fmla="*/ 363 h 376"/>
                <a:gd name="T6" fmla="*/ 25 w 371"/>
                <a:gd name="T7" fmla="*/ 328 h 376"/>
                <a:gd name="T8" fmla="*/ 345 w 371"/>
                <a:gd name="T9" fmla="*/ 328 h 376"/>
                <a:gd name="T10" fmla="*/ 324 w 371"/>
                <a:gd name="T11" fmla="*/ 363 h 376"/>
                <a:gd name="T12" fmla="*/ 168 w 371"/>
                <a:gd name="T13" fmla="*/ 35 h 376"/>
                <a:gd name="T14" fmla="*/ 367 w 371"/>
                <a:gd name="T15" fmla="*/ 342 h 376"/>
                <a:gd name="T16" fmla="*/ 366 w 371"/>
                <a:gd name="T17" fmla="*/ 365 h 376"/>
                <a:gd name="T18" fmla="*/ 345 w 371"/>
                <a:gd name="T19" fmla="*/ 376 h 376"/>
                <a:gd name="T20" fmla="*/ 25 w 371"/>
                <a:gd name="T21" fmla="*/ 376 h 376"/>
                <a:gd name="T22" fmla="*/ 5 w 371"/>
                <a:gd name="T23" fmla="*/ 365 h 376"/>
                <a:gd name="T24" fmla="*/ 4 w 371"/>
                <a:gd name="T25" fmla="*/ 342 h 376"/>
                <a:gd name="T26" fmla="*/ 168 w 371"/>
                <a:gd name="T27" fmla="*/ 14 h 376"/>
                <a:gd name="T28" fmla="*/ 190 w 371"/>
                <a:gd name="T29" fmla="*/ 0 h 376"/>
                <a:gd name="T30" fmla="*/ 211 w 371"/>
                <a:gd name="T31" fmla="*/ 14 h 376"/>
                <a:gd name="T32" fmla="*/ 367 w 371"/>
                <a:gd name="T33" fmla="*/ 342 h 3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371" h="376">
                  <a:moveTo>
                    <a:pt x="168" y="35"/>
                  </a:moveTo>
                  <a:lnTo>
                    <a:pt x="211" y="35"/>
                  </a:lnTo>
                  <a:lnTo>
                    <a:pt x="47" y="363"/>
                  </a:lnTo>
                  <a:lnTo>
                    <a:pt x="25" y="328"/>
                  </a:lnTo>
                  <a:lnTo>
                    <a:pt x="345" y="328"/>
                  </a:lnTo>
                  <a:lnTo>
                    <a:pt x="324" y="363"/>
                  </a:lnTo>
                  <a:lnTo>
                    <a:pt x="168" y="35"/>
                  </a:lnTo>
                  <a:close/>
                  <a:moveTo>
                    <a:pt x="367" y="342"/>
                  </a:moveTo>
                  <a:cubicBezTo>
                    <a:pt x="371" y="350"/>
                    <a:pt x="370" y="358"/>
                    <a:pt x="366" y="365"/>
                  </a:cubicBezTo>
                  <a:cubicBezTo>
                    <a:pt x="361" y="372"/>
                    <a:pt x="354" y="376"/>
                    <a:pt x="345" y="376"/>
                  </a:cubicBezTo>
                  <a:lnTo>
                    <a:pt x="25" y="376"/>
                  </a:lnTo>
                  <a:cubicBezTo>
                    <a:pt x="17" y="376"/>
                    <a:pt x="9" y="372"/>
                    <a:pt x="5" y="365"/>
                  </a:cubicBezTo>
                  <a:cubicBezTo>
                    <a:pt x="1" y="358"/>
                    <a:pt x="0" y="349"/>
                    <a:pt x="4" y="342"/>
                  </a:cubicBezTo>
                  <a:lnTo>
                    <a:pt x="168" y="14"/>
                  </a:lnTo>
                  <a:cubicBezTo>
                    <a:pt x="172" y="6"/>
                    <a:pt x="181" y="0"/>
                    <a:pt x="190" y="0"/>
                  </a:cubicBezTo>
                  <a:cubicBezTo>
                    <a:pt x="199" y="1"/>
                    <a:pt x="207" y="6"/>
                    <a:pt x="211" y="14"/>
                  </a:cubicBezTo>
                  <a:lnTo>
                    <a:pt x="367" y="342"/>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8" name="Freeform 27">
              <a:extLst>
                <a:ext uri="{FF2B5EF4-FFF2-40B4-BE49-F238E27FC236}">
                  <a16:creationId xmlns:a16="http://schemas.microsoft.com/office/drawing/2014/main" id="{00000000-0008-0000-0000-00001C000000}"/>
                </a:ext>
              </a:extLst>
            </xdr:cNvPr>
            <xdr:cNvSpPr>
              <a:spLocks/>
            </xdr:cNvSpPr>
          </xdr:nvSpPr>
          <xdr:spPr bwMode="auto">
            <a:xfrm>
              <a:off x="2889" y="2181"/>
              <a:ext cx="30" cy="29"/>
            </a:xfrm>
            <a:custGeom>
              <a:avLst/>
              <a:gdLst>
                <a:gd name="T0" fmla="*/ 0 w 30"/>
                <a:gd name="T1" fmla="*/ 0 h 29"/>
                <a:gd name="T2" fmla="*/ 0 w 30"/>
                <a:gd name="T3" fmla="*/ 29 h 29"/>
                <a:gd name="T4" fmla="*/ 30 w 30"/>
                <a:gd name="T5" fmla="*/ 15 h 29"/>
                <a:gd name="T6" fmla="*/ 0 w 30"/>
                <a:gd name="T7" fmla="*/ 0 h 29"/>
              </a:gdLst>
              <a:ahLst/>
              <a:cxnLst>
                <a:cxn ang="0">
                  <a:pos x="T0" y="T1"/>
                </a:cxn>
                <a:cxn ang="0">
                  <a:pos x="T2" y="T3"/>
                </a:cxn>
                <a:cxn ang="0">
                  <a:pos x="T4" y="T5"/>
                </a:cxn>
                <a:cxn ang="0">
                  <a:pos x="T6" y="T7"/>
                </a:cxn>
              </a:cxnLst>
              <a:rect l="0" t="0" r="r" b="b"/>
              <a:pathLst>
                <a:path w="30" h="29">
                  <a:moveTo>
                    <a:pt x="0" y="0"/>
                  </a:moveTo>
                  <a:lnTo>
                    <a:pt x="0" y="29"/>
                  </a:lnTo>
                  <a:lnTo>
                    <a:pt x="30" y="15"/>
                  </a:lnTo>
                  <a:lnTo>
                    <a:pt x="0"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9" name="Freeform 28">
              <a:extLst>
                <a:ext uri="{FF2B5EF4-FFF2-40B4-BE49-F238E27FC236}">
                  <a16:creationId xmlns:a16="http://schemas.microsoft.com/office/drawing/2014/main" id="{00000000-0008-0000-0000-00001D000000}"/>
                </a:ext>
              </a:extLst>
            </xdr:cNvPr>
            <xdr:cNvSpPr>
              <a:spLocks noEditPoints="1"/>
            </xdr:cNvSpPr>
          </xdr:nvSpPr>
          <xdr:spPr bwMode="auto">
            <a:xfrm>
              <a:off x="2887" y="2179"/>
              <a:ext cx="34" cy="34"/>
            </a:xfrm>
            <a:custGeom>
              <a:avLst/>
              <a:gdLst>
                <a:gd name="T0" fmla="*/ 14 w 377"/>
                <a:gd name="T1" fmla="*/ 47 h 379"/>
                <a:gd name="T2" fmla="*/ 48 w 377"/>
                <a:gd name="T3" fmla="*/ 25 h 379"/>
                <a:gd name="T4" fmla="*/ 48 w 377"/>
                <a:gd name="T5" fmla="*/ 353 h 379"/>
                <a:gd name="T6" fmla="*/ 14 w 377"/>
                <a:gd name="T7" fmla="*/ 332 h 379"/>
                <a:gd name="T8" fmla="*/ 342 w 377"/>
                <a:gd name="T9" fmla="*/ 172 h 379"/>
                <a:gd name="T10" fmla="*/ 342 w 377"/>
                <a:gd name="T11" fmla="*/ 215 h 379"/>
                <a:gd name="T12" fmla="*/ 14 w 377"/>
                <a:gd name="T13" fmla="*/ 47 h 379"/>
                <a:gd name="T14" fmla="*/ 363 w 377"/>
                <a:gd name="T15" fmla="*/ 172 h 379"/>
                <a:gd name="T16" fmla="*/ 376 w 377"/>
                <a:gd name="T17" fmla="*/ 194 h 379"/>
                <a:gd name="T18" fmla="*/ 363 w 377"/>
                <a:gd name="T19" fmla="*/ 215 h 379"/>
                <a:gd name="T20" fmla="*/ 35 w 377"/>
                <a:gd name="T21" fmla="*/ 375 h 379"/>
                <a:gd name="T22" fmla="*/ 12 w 377"/>
                <a:gd name="T23" fmla="*/ 374 h 379"/>
                <a:gd name="T24" fmla="*/ 0 w 377"/>
                <a:gd name="T25" fmla="*/ 353 h 379"/>
                <a:gd name="T26" fmla="*/ 0 w 377"/>
                <a:gd name="T27" fmla="*/ 25 h 379"/>
                <a:gd name="T28" fmla="*/ 12 w 377"/>
                <a:gd name="T29" fmla="*/ 5 h 379"/>
                <a:gd name="T30" fmla="*/ 35 w 377"/>
                <a:gd name="T31" fmla="*/ 4 h 379"/>
                <a:gd name="T32" fmla="*/ 363 w 377"/>
                <a:gd name="T33" fmla="*/ 172 h 37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377" h="379">
                  <a:moveTo>
                    <a:pt x="14" y="47"/>
                  </a:moveTo>
                  <a:lnTo>
                    <a:pt x="48" y="25"/>
                  </a:lnTo>
                  <a:lnTo>
                    <a:pt x="48" y="353"/>
                  </a:lnTo>
                  <a:lnTo>
                    <a:pt x="14" y="332"/>
                  </a:lnTo>
                  <a:lnTo>
                    <a:pt x="342" y="172"/>
                  </a:lnTo>
                  <a:lnTo>
                    <a:pt x="342" y="215"/>
                  </a:lnTo>
                  <a:lnTo>
                    <a:pt x="14" y="47"/>
                  </a:lnTo>
                  <a:close/>
                  <a:moveTo>
                    <a:pt x="363" y="172"/>
                  </a:moveTo>
                  <a:cubicBezTo>
                    <a:pt x="372" y="176"/>
                    <a:pt x="377" y="185"/>
                    <a:pt x="376" y="194"/>
                  </a:cubicBezTo>
                  <a:cubicBezTo>
                    <a:pt x="376" y="203"/>
                    <a:pt x="371" y="211"/>
                    <a:pt x="363" y="215"/>
                  </a:cubicBezTo>
                  <a:lnTo>
                    <a:pt x="35" y="375"/>
                  </a:lnTo>
                  <a:cubicBezTo>
                    <a:pt x="28" y="379"/>
                    <a:pt x="19" y="378"/>
                    <a:pt x="12" y="374"/>
                  </a:cubicBezTo>
                  <a:cubicBezTo>
                    <a:pt x="5" y="369"/>
                    <a:pt x="0" y="362"/>
                    <a:pt x="0" y="353"/>
                  </a:cubicBezTo>
                  <a:lnTo>
                    <a:pt x="0" y="25"/>
                  </a:lnTo>
                  <a:cubicBezTo>
                    <a:pt x="0" y="17"/>
                    <a:pt x="5" y="9"/>
                    <a:pt x="12" y="5"/>
                  </a:cubicBezTo>
                  <a:cubicBezTo>
                    <a:pt x="19" y="1"/>
                    <a:pt x="28" y="0"/>
                    <a:pt x="35" y="4"/>
                  </a:cubicBezTo>
                  <a:lnTo>
                    <a:pt x="363" y="172"/>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0" name="Freeform 29">
              <a:extLst>
                <a:ext uri="{FF2B5EF4-FFF2-40B4-BE49-F238E27FC236}">
                  <a16:creationId xmlns:a16="http://schemas.microsoft.com/office/drawing/2014/main" id="{00000000-0008-0000-0000-00001E000000}"/>
                </a:ext>
              </a:extLst>
            </xdr:cNvPr>
            <xdr:cNvSpPr>
              <a:spLocks/>
            </xdr:cNvSpPr>
          </xdr:nvSpPr>
          <xdr:spPr bwMode="auto">
            <a:xfrm>
              <a:off x="2914" y="2123"/>
              <a:ext cx="20" cy="74"/>
            </a:xfrm>
            <a:custGeom>
              <a:avLst/>
              <a:gdLst>
                <a:gd name="T0" fmla="*/ 172 w 226"/>
                <a:gd name="T1" fmla="*/ 10 h 815"/>
                <a:gd name="T2" fmla="*/ 223 w 226"/>
                <a:gd name="T3" fmla="*/ 116 h 815"/>
                <a:gd name="T4" fmla="*/ 210 w 226"/>
                <a:gd name="T5" fmla="*/ 191 h 815"/>
                <a:gd name="T6" fmla="*/ 125 w 226"/>
                <a:gd name="T7" fmla="*/ 240 h 815"/>
                <a:gd name="T8" fmla="*/ 101 w 226"/>
                <a:gd name="T9" fmla="*/ 262 h 815"/>
                <a:gd name="T10" fmla="*/ 64 w 226"/>
                <a:gd name="T11" fmla="*/ 364 h 815"/>
                <a:gd name="T12" fmla="*/ 62 w 226"/>
                <a:gd name="T13" fmla="*/ 397 h 815"/>
                <a:gd name="T14" fmla="*/ 104 w 226"/>
                <a:gd name="T15" fmla="*/ 409 h 815"/>
                <a:gd name="T16" fmla="*/ 111 w 226"/>
                <a:gd name="T17" fmla="*/ 394 h 815"/>
                <a:gd name="T18" fmla="*/ 175 w 226"/>
                <a:gd name="T19" fmla="*/ 350 h 815"/>
                <a:gd name="T20" fmla="*/ 200 w 226"/>
                <a:gd name="T21" fmla="*/ 340 h 815"/>
                <a:gd name="T22" fmla="*/ 100 w 226"/>
                <a:gd name="T23" fmla="*/ 354 h 815"/>
                <a:gd name="T24" fmla="*/ 80 w 226"/>
                <a:gd name="T25" fmla="*/ 380 h 815"/>
                <a:gd name="T26" fmla="*/ 48 w 226"/>
                <a:gd name="T27" fmla="*/ 518 h 815"/>
                <a:gd name="T28" fmla="*/ 86 w 226"/>
                <a:gd name="T29" fmla="*/ 605 h 815"/>
                <a:gd name="T30" fmla="*/ 87 w 226"/>
                <a:gd name="T31" fmla="*/ 608 h 815"/>
                <a:gd name="T32" fmla="*/ 151 w 226"/>
                <a:gd name="T33" fmla="*/ 569 h 815"/>
                <a:gd name="T34" fmla="*/ 162 w 226"/>
                <a:gd name="T35" fmla="*/ 550 h 815"/>
                <a:gd name="T36" fmla="*/ 120 w 226"/>
                <a:gd name="T37" fmla="*/ 541 h 815"/>
                <a:gd name="T38" fmla="*/ 101 w 226"/>
                <a:gd name="T39" fmla="*/ 545 h 815"/>
                <a:gd name="T40" fmla="*/ 48 w 226"/>
                <a:gd name="T41" fmla="*/ 642 h 815"/>
                <a:gd name="T42" fmla="*/ 72 w 226"/>
                <a:gd name="T43" fmla="*/ 802 h 815"/>
                <a:gd name="T44" fmla="*/ 0 w 226"/>
                <a:gd name="T45" fmla="*/ 725 h 815"/>
                <a:gd name="T46" fmla="*/ 36 w 226"/>
                <a:gd name="T47" fmla="*/ 563 h 815"/>
                <a:gd name="T48" fmla="*/ 111 w 226"/>
                <a:gd name="T49" fmla="*/ 494 h 815"/>
                <a:gd name="T50" fmla="*/ 220 w 226"/>
                <a:gd name="T51" fmla="*/ 503 h 815"/>
                <a:gd name="T52" fmla="*/ 204 w 226"/>
                <a:gd name="T53" fmla="*/ 572 h 815"/>
                <a:gd name="T54" fmla="*/ 130 w 226"/>
                <a:gd name="T55" fmla="*/ 630 h 815"/>
                <a:gd name="T56" fmla="*/ 104 w 226"/>
                <a:gd name="T57" fmla="*/ 649 h 815"/>
                <a:gd name="T58" fmla="*/ 35 w 226"/>
                <a:gd name="T59" fmla="*/ 628 h 815"/>
                <a:gd name="T60" fmla="*/ 1 w 226"/>
                <a:gd name="T61" fmla="*/ 520 h 815"/>
                <a:gd name="T62" fmla="*/ 37 w 226"/>
                <a:gd name="T63" fmla="*/ 360 h 815"/>
                <a:gd name="T64" fmla="*/ 109 w 226"/>
                <a:gd name="T65" fmla="*/ 295 h 815"/>
                <a:gd name="T66" fmla="*/ 219 w 226"/>
                <a:gd name="T67" fmla="*/ 301 h 815"/>
                <a:gd name="T68" fmla="*/ 210 w 226"/>
                <a:gd name="T69" fmla="*/ 383 h 815"/>
                <a:gd name="T70" fmla="*/ 130 w 226"/>
                <a:gd name="T71" fmla="*/ 439 h 815"/>
                <a:gd name="T72" fmla="*/ 104 w 226"/>
                <a:gd name="T73" fmla="*/ 457 h 815"/>
                <a:gd name="T74" fmla="*/ 35 w 226"/>
                <a:gd name="T75" fmla="*/ 436 h 815"/>
                <a:gd name="T76" fmla="*/ 17 w 226"/>
                <a:gd name="T77" fmla="*/ 352 h 815"/>
                <a:gd name="T78" fmla="*/ 60 w 226"/>
                <a:gd name="T79" fmla="*/ 238 h 815"/>
                <a:gd name="T80" fmla="*/ 116 w 226"/>
                <a:gd name="T81" fmla="*/ 193 h 815"/>
                <a:gd name="T82" fmla="*/ 175 w 226"/>
                <a:gd name="T83" fmla="*/ 158 h 815"/>
                <a:gd name="T84" fmla="*/ 178 w 226"/>
                <a:gd name="T85" fmla="*/ 133 h 815"/>
                <a:gd name="T86" fmla="*/ 133 w 226"/>
                <a:gd name="T87" fmla="*/ 38 h 815"/>
                <a:gd name="T88" fmla="*/ 120 w 226"/>
                <a:gd name="T89" fmla="*/ 0 h 8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226" h="815">
                  <a:moveTo>
                    <a:pt x="120" y="0"/>
                  </a:moveTo>
                  <a:lnTo>
                    <a:pt x="152" y="0"/>
                  </a:lnTo>
                  <a:cubicBezTo>
                    <a:pt x="160" y="0"/>
                    <a:pt x="167" y="4"/>
                    <a:pt x="172" y="10"/>
                  </a:cubicBezTo>
                  <a:lnTo>
                    <a:pt x="196" y="44"/>
                  </a:lnTo>
                  <a:cubicBezTo>
                    <a:pt x="197" y="46"/>
                    <a:pt x="198" y="48"/>
                    <a:pt x="199" y="50"/>
                  </a:cubicBezTo>
                  <a:lnTo>
                    <a:pt x="223" y="116"/>
                  </a:lnTo>
                  <a:cubicBezTo>
                    <a:pt x="224" y="120"/>
                    <a:pt x="225" y="124"/>
                    <a:pt x="224" y="128"/>
                  </a:cubicBezTo>
                  <a:lnTo>
                    <a:pt x="216" y="178"/>
                  </a:lnTo>
                  <a:cubicBezTo>
                    <a:pt x="215" y="183"/>
                    <a:pt x="213" y="188"/>
                    <a:pt x="210" y="191"/>
                  </a:cubicBezTo>
                  <a:lnTo>
                    <a:pt x="178" y="225"/>
                  </a:lnTo>
                  <a:cubicBezTo>
                    <a:pt x="174" y="228"/>
                    <a:pt x="170" y="230"/>
                    <a:pt x="165" y="231"/>
                  </a:cubicBezTo>
                  <a:lnTo>
                    <a:pt x="125" y="240"/>
                  </a:lnTo>
                  <a:lnTo>
                    <a:pt x="136" y="235"/>
                  </a:lnTo>
                  <a:lnTo>
                    <a:pt x="96" y="268"/>
                  </a:lnTo>
                  <a:lnTo>
                    <a:pt x="101" y="262"/>
                  </a:lnTo>
                  <a:lnTo>
                    <a:pt x="77" y="303"/>
                  </a:lnTo>
                  <a:lnTo>
                    <a:pt x="80" y="297"/>
                  </a:lnTo>
                  <a:lnTo>
                    <a:pt x="64" y="364"/>
                  </a:lnTo>
                  <a:lnTo>
                    <a:pt x="64" y="355"/>
                  </a:lnTo>
                  <a:lnTo>
                    <a:pt x="72" y="413"/>
                  </a:lnTo>
                  <a:lnTo>
                    <a:pt x="62" y="397"/>
                  </a:lnTo>
                  <a:lnTo>
                    <a:pt x="86" y="413"/>
                  </a:lnTo>
                  <a:lnTo>
                    <a:pt x="72" y="409"/>
                  </a:lnTo>
                  <a:lnTo>
                    <a:pt x="104" y="409"/>
                  </a:lnTo>
                  <a:lnTo>
                    <a:pt x="87" y="417"/>
                  </a:lnTo>
                  <a:lnTo>
                    <a:pt x="103" y="400"/>
                  </a:lnTo>
                  <a:cubicBezTo>
                    <a:pt x="105" y="397"/>
                    <a:pt x="108" y="396"/>
                    <a:pt x="111" y="394"/>
                  </a:cubicBezTo>
                  <a:lnTo>
                    <a:pt x="151" y="378"/>
                  </a:lnTo>
                  <a:lnTo>
                    <a:pt x="143" y="383"/>
                  </a:lnTo>
                  <a:lnTo>
                    <a:pt x="175" y="350"/>
                  </a:lnTo>
                  <a:lnTo>
                    <a:pt x="169" y="363"/>
                  </a:lnTo>
                  <a:lnTo>
                    <a:pt x="177" y="313"/>
                  </a:lnTo>
                  <a:lnTo>
                    <a:pt x="200" y="340"/>
                  </a:lnTo>
                  <a:lnTo>
                    <a:pt x="120" y="340"/>
                  </a:lnTo>
                  <a:lnTo>
                    <a:pt x="132" y="338"/>
                  </a:lnTo>
                  <a:lnTo>
                    <a:pt x="100" y="354"/>
                  </a:lnTo>
                  <a:lnTo>
                    <a:pt x="108" y="348"/>
                  </a:lnTo>
                  <a:lnTo>
                    <a:pt x="76" y="389"/>
                  </a:lnTo>
                  <a:lnTo>
                    <a:pt x="80" y="380"/>
                  </a:lnTo>
                  <a:lnTo>
                    <a:pt x="64" y="447"/>
                  </a:lnTo>
                  <a:lnTo>
                    <a:pt x="48" y="529"/>
                  </a:lnTo>
                  <a:lnTo>
                    <a:pt x="48" y="518"/>
                  </a:lnTo>
                  <a:lnTo>
                    <a:pt x="72" y="602"/>
                  </a:lnTo>
                  <a:lnTo>
                    <a:pt x="62" y="589"/>
                  </a:lnTo>
                  <a:lnTo>
                    <a:pt x="86" y="605"/>
                  </a:lnTo>
                  <a:lnTo>
                    <a:pt x="72" y="601"/>
                  </a:lnTo>
                  <a:lnTo>
                    <a:pt x="104" y="601"/>
                  </a:lnTo>
                  <a:lnTo>
                    <a:pt x="87" y="608"/>
                  </a:lnTo>
                  <a:lnTo>
                    <a:pt x="103" y="592"/>
                  </a:lnTo>
                  <a:cubicBezTo>
                    <a:pt x="105" y="589"/>
                    <a:pt x="108" y="587"/>
                    <a:pt x="111" y="586"/>
                  </a:cubicBezTo>
                  <a:lnTo>
                    <a:pt x="151" y="569"/>
                  </a:lnTo>
                  <a:lnTo>
                    <a:pt x="141" y="578"/>
                  </a:lnTo>
                  <a:lnTo>
                    <a:pt x="165" y="544"/>
                  </a:lnTo>
                  <a:lnTo>
                    <a:pt x="162" y="550"/>
                  </a:lnTo>
                  <a:lnTo>
                    <a:pt x="178" y="508"/>
                  </a:lnTo>
                  <a:lnTo>
                    <a:pt x="200" y="541"/>
                  </a:lnTo>
                  <a:lnTo>
                    <a:pt x="120" y="541"/>
                  </a:lnTo>
                  <a:lnTo>
                    <a:pt x="130" y="539"/>
                  </a:lnTo>
                  <a:lnTo>
                    <a:pt x="90" y="555"/>
                  </a:lnTo>
                  <a:lnTo>
                    <a:pt x="101" y="545"/>
                  </a:lnTo>
                  <a:lnTo>
                    <a:pt x="77" y="587"/>
                  </a:lnTo>
                  <a:lnTo>
                    <a:pt x="46" y="652"/>
                  </a:lnTo>
                  <a:lnTo>
                    <a:pt x="48" y="642"/>
                  </a:lnTo>
                  <a:lnTo>
                    <a:pt x="48" y="725"/>
                  </a:lnTo>
                  <a:lnTo>
                    <a:pt x="48" y="718"/>
                  </a:lnTo>
                  <a:lnTo>
                    <a:pt x="72" y="802"/>
                  </a:lnTo>
                  <a:lnTo>
                    <a:pt x="25" y="815"/>
                  </a:lnTo>
                  <a:lnTo>
                    <a:pt x="1" y="732"/>
                  </a:lnTo>
                  <a:cubicBezTo>
                    <a:pt x="1" y="730"/>
                    <a:pt x="0" y="727"/>
                    <a:pt x="0" y="725"/>
                  </a:cubicBezTo>
                  <a:lnTo>
                    <a:pt x="0" y="642"/>
                  </a:lnTo>
                  <a:cubicBezTo>
                    <a:pt x="0" y="638"/>
                    <a:pt x="1" y="635"/>
                    <a:pt x="3" y="631"/>
                  </a:cubicBezTo>
                  <a:lnTo>
                    <a:pt x="36" y="563"/>
                  </a:lnTo>
                  <a:lnTo>
                    <a:pt x="60" y="521"/>
                  </a:lnTo>
                  <a:cubicBezTo>
                    <a:pt x="62" y="517"/>
                    <a:pt x="66" y="513"/>
                    <a:pt x="71" y="511"/>
                  </a:cubicBezTo>
                  <a:lnTo>
                    <a:pt x="111" y="494"/>
                  </a:lnTo>
                  <a:cubicBezTo>
                    <a:pt x="114" y="493"/>
                    <a:pt x="117" y="493"/>
                    <a:pt x="120" y="493"/>
                  </a:cubicBezTo>
                  <a:lnTo>
                    <a:pt x="200" y="493"/>
                  </a:lnTo>
                  <a:cubicBezTo>
                    <a:pt x="208" y="493"/>
                    <a:pt x="216" y="496"/>
                    <a:pt x="220" y="503"/>
                  </a:cubicBezTo>
                  <a:cubicBezTo>
                    <a:pt x="225" y="509"/>
                    <a:pt x="226" y="518"/>
                    <a:pt x="223" y="525"/>
                  </a:cubicBezTo>
                  <a:lnTo>
                    <a:pt x="207" y="567"/>
                  </a:lnTo>
                  <a:cubicBezTo>
                    <a:pt x="206" y="569"/>
                    <a:pt x="205" y="571"/>
                    <a:pt x="204" y="572"/>
                  </a:cubicBezTo>
                  <a:lnTo>
                    <a:pt x="180" y="606"/>
                  </a:lnTo>
                  <a:cubicBezTo>
                    <a:pt x="177" y="609"/>
                    <a:pt x="174" y="612"/>
                    <a:pt x="170" y="614"/>
                  </a:cubicBezTo>
                  <a:lnTo>
                    <a:pt x="130" y="630"/>
                  </a:lnTo>
                  <a:lnTo>
                    <a:pt x="138" y="625"/>
                  </a:lnTo>
                  <a:lnTo>
                    <a:pt x="122" y="642"/>
                  </a:lnTo>
                  <a:cubicBezTo>
                    <a:pt x="117" y="646"/>
                    <a:pt x="111" y="649"/>
                    <a:pt x="104" y="649"/>
                  </a:cubicBezTo>
                  <a:lnTo>
                    <a:pt x="72" y="649"/>
                  </a:lnTo>
                  <a:cubicBezTo>
                    <a:pt x="68" y="649"/>
                    <a:pt x="63" y="647"/>
                    <a:pt x="59" y="645"/>
                  </a:cubicBezTo>
                  <a:lnTo>
                    <a:pt x="35" y="628"/>
                  </a:lnTo>
                  <a:cubicBezTo>
                    <a:pt x="30" y="625"/>
                    <a:pt x="27" y="620"/>
                    <a:pt x="25" y="615"/>
                  </a:cubicBezTo>
                  <a:lnTo>
                    <a:pt x="1" y="532"/>
                  </a:lnTo>
                  <a:cubicBezTo>
                    <a:pt x="0" y="528"/>
                    <a:pt x="0" y="524"/>
                    <a:pt x="1" y="520"/>
                  </a:cubicBezTo>
                  <a:lnTo>
                    <a:pt x="17" y="436"/>
                  </a:lnTo>
                  <a:lnTo>
                    <a:pt x="33" y="369"/>
                  </a:lnTo>
                  <a:cubicBezTo>
                    <a:pt x="34" y="366"/>
                    <a:pt x="35" y="363"/>
                    <a:pt x="37" y="360"/>
                  </a:cubicBezTo>
                  <a:lnTo>
                    <a:pt x="69" y="318"/>
                  </a:lnTo>
                  <a:cubicBezTo>
                    <a:pt x="72" y="316"/>
                    <a:pt x="74" y="313"/>
                    <a:pt x="77" y="312"/>
                  </a:cubicBezTo>
                  <a:lnTo>
                    <a:pt x="109" y="295"/>
                  </a:lnTo>
                  <a:cubicBezTo>
                    <a:pt x="113" y="293"/>
                    <a:pt x="117" y="292"/>
                    <a:pt x="120" y="292"/>
                  </a:cubicBezTo>
                  <a:lnTo>
                    <a:pt x="200" y="292"/>
                  </a:lnTo>
                  <a:cubicBezTo>
                    <a:pt x="207" y="292"/>
                    <a:pt x="214" y="295"/>
                    <a:pt x="219" y="301"/>
                  </a:cubicBezTo>
                  <a:cubicBezTo>
                    <a:pt x="223" y="306"/>
                    <a:pt x="225" y="313"/>
                    <a:pt x="224" y="320"/>
                  </a:cubicBezTo>
                  <a:lnTo>
                    <a:pt x="216" y="370"/>
                  </a:lnTo>
                  <a:cubicBezTo>
                    <a:pt x="215" y="375"/>
                    <a:pt x="213" y="380"/>
                    <a:pt x="210" y="383"/>
                  </a:cubicBezTo>
                  <a:lnTo>
                    <a:pt x="178" y="416"/>
                  </a:lnTo>
                  <a:cubicBezTo>
                    <a:pt x="176" y="419"/>
                    <a:pt x="173" y="421"/>
                    <a:pt x="170" y="422"/>
                  </a:cubicBezTo>
                  <a:lnTo>
                    <a:pt x="130" y="439"/>
                  </a:lnTo>
                  <a:lnTo>
                    <a:pt x="138" y="433"/>
                  </a:lnTo>
                  <a:lnTo>
                    <a:pt x="122" y="450"/>
                  </a:lnTo>
                  <a:cubicBezTo>
                    <a:pt x="117" y="454"/>
                    <a:pt x="111" y="457"/>
                    <a:pt x="104" y="457"/>
                  </a:cubicBezTo>
                  <a:lnTo>
                    <a:pt x="72" y="457"/>
                  </a:lnTo>
                  <a:cubicBezTo>
                    <a:pt x="68" y="457"/>
                    <a:pt x="63" y="456"/>
                    <a:pt x="59" y="453"/>
                  </a:cubicBezTo>
                  <a:lnTo>
                    <a:pt x="35" y="436"/>
                  </a:lnTo>
                  <a:cubicBezTo>
                    <a:pt x="29" y="432"/>
                    <a:pt x="26" y="426"/>
                    <a:pt x="25" y="420"/>
                  </a:cubicBezTo>
                  <a:lnTo>
                    <a:pt x="17" y="361"/>
                  </a:lnTo>
                  <a:cubicBezTo>
                    <a:pt x="16" y="358"/>
                    <a:pt x="16" y="355"/>
                    <a:pt x="17" y="352"/>
                  </a:cubicBezTo>
                  <a:lnTo>
                    <a:pt x="33" y="286"/>
                  </a:lnTo>
                  <a:cubicBezTo>
                    <a:pt x="34" y="284"/>
                    <a:pt x="35" y="281"/>
                    <a:pt x="36" y="279"/>
                  </a:cubicBezTo>
                  <a:lnTo>
                    <a:pt x="60" y="238"/>
                  </a:lnTo>
                  <a:cubicBezTo>
                    <a:pt x="61" y="235"/>
                    <a:pt x="63" y="233"/>
                    <a:pt x="65" y="231"/>
                  </a:cubicBezTo>
                  <a:lnTo>
                    <a:pt x="105" y="198"/>
                  </a:lnTo>
                  <a:cubicBezTo>
                    <a:pt x="108" y="195"/>
                    <a:pt x="112" y="194"/>
                    <a:pt x="116" y="193"/>
                  </a:cubicBezTo>
                  <a:lnTo>
                    <a:pt x="156" y="184"/>
                  </a:lnTo>
                  <a:lnTo>
                    <a:pt x="143" y="191"/>
                  </a:lnTo>
                  <a:lnTo>
                    <a:pt x="175" y="158"/>
                  </a:lnTo>
                  <a:lnTo>
                    <a:pt x="169" y="171"/>
                  </a:lnTo>
                  <a:lnTo>
                    <a:pt x="177" y="121"/>
                  </a:lnTo>
                  <a:lnTo>
                    <a:pt x="178" y="133"/>
                  </a:lnTo>
                  <a:lnTo>
                    <a:pt x="154" y="66"/>
                  </a:lnTo>
                  <a:lnTo>
                    <a:pt x="157" y="72"/>
                  </a:lnTo>
                  <a:lnTo>
                    <a:pt x="133" y="38"/>
                  </a:lnTo>
                  <a:lnTo>
                    <a:pt x="152" y="48"/>
                  </a:lnTo>
                  <a:lnTo>
                    <a:pt x="120" y="48"/>
                  </a:lnTo>
                  <a:lnTo>
                    <a:pt x="120"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1" name="Freeform 30">
              <a:extLst>
                <a:ext uri="{FF2B5EF4-FFF2-40B4-BE49-F238E27FC236}">
                  <a16:creationId xmlns:a16="http://schemas.microsoft.com/office/drawing/2014/main" id="{00000000-0008-0000-0000-00001F000000}"/>
                </a:ext>
              </a:extLst>
            </xdr:cNvPr>
            <xdr:cNvSpPr>
              <a:spLocks/>
            </xdr:cNvSpPr>
          </xdr:nvSpPr>
          <xdr:spPr bwMode="auto">
            <a:xfrm>
              <a:off x="2962" y="2196"/>
              <a:ext cx="31" cy="30"/>
            </a:xfrm>
            <a:custGeom>
              <a:avLst/>
              <a:gdLst>
                <a:gd name="T0" fmla="*/ 15 w 31"/>
                <a:gd name="T1" fmla="*/ 0 h 30"/>
                <a:gd name="T2" fmla="*/ 31 w 31"/>
                <a:gd name="T3" fmla="*/ 30 h 30"/>
                <a:gd name="T4" fmla="*/ 0 w 31"/>
                <a:gd name="T5" fmla="*/ 30 h 30"/>
                <a:gd name="T6" fmla="*/ 15 w 31"/>
                <a:gd name="T7" fmla="*/ 0 h 30"/>
              </a:gdLst>
              <a:ahLst/>
              <a:cxnLst>
                <a:cxn ang="0">
                  <a:pos x="T0" y="T1"/>
                </a:cxn>
                <a:cxn ang="0">
                  <a:pos x="T2" y="T3"/>
                </a:cxn>
                <a:cxn ang="0">
                  <a:pos x="T4" y="T5"/>
                </a:cxn>
                <a:cxn ang="0">
                  <a:pos x="T6" y="T7"/>
                </a:cxn>
              </a:cxnLst>
              <a:rect l="0" t="0" r="r" b="b"/>
              <a:pathLst>
                <a:path w="31" h="30">
                  <a:moveTo>
                    <a:pt x="15" y="0"/>
                  </a:moveTo>
                  <a:lnTo>
                    <a:pt x="31" y="30"/>
                  </a:lnTo>
                  <a:lnTo>
                    <a:pt x="0" y="30"/>
                  </a:lnTo>
                  <a:lnTo>
                    <a:pt x="15"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2" name="Freeform 31">
              <a:extLst>
                <a:ext uri="{FF2B5EF4-FFF2-40B4-BE49-F238E27FC236}">
                  <a16:creationId xmlns:a16="http://schemas.microsoft.com/office/drawing/2014/main" id="{00000000-0008-0000-0000-000020000000}"/>
                </a:ext>
              </a:extLst>
            </xdr:cNvPr>
            <xdr:cNvSpPr>
              <a:spLocks noEditPoints="1"/>
            </xdr:cNvSpPr>
          </xdr:nvSpPr>
          <xdr:spPr bwMode="auto">
            <a:xfrm>
              <a:off x="2959" y="2194"/>
              <a:ext cx="36" cy="34"/>
            </a:xfrm>
            <a:custGeom>
              <a:avLst/>
              <a:gdLst>
                <a:gd name="T0" fmla="*/ 176 w 395"/>
                <a:gd name="T1" fmla="*/ 13 h 376"/>
                <a:gd name="T2" fmla="*/ 197 w 395"/>
                <a:gd name="T3" fmla="*/ 0 h 376"/>
                <a:gd name="T4" fmla="*/ 219 w 395"/>
                <a:gd name="T5" fmla="*/ 13 h 376"/>
                <a:gd name="T6" fmla="*/ 391 w 395"/>
                <a:gd name="T7" fmla="*/ 341 h 376"/>
                <a:gd name="T8" fmla="*/ 390 w 395"/>
                <a:gd name="T9" fmla="*/ 365 h 376"/>
                <a:gd name="T10" fmla="*/ 369 w 395"/>
                <a:gd name="T11" fmla="*/ 376 h 376"/>
                <a:gd name="T12" fmla="*/ 25 w 395"/>
                <a:gd name="T13" fmla="*/ 376 h 376"/>
                <a:gd name="T14" fmla="*/ 5 w 395"/>
                <a:gd name="T15" fmla="*/ 365 h 376"/>
                <a:gd name="T16" fmla="*/ 4 w 395"/>
                <a:gd name="T17" fmla="*/ 341 h 376"/>
                <a:gd name="T18" fmla="*/ 176 w 395"/>
                <a:gd name="T19" fmla="*/ 13 h 376"/>
                <a:gd name="T20" fmla="*/ 47 w 395"/>
                <a:gd name="T21" fmla="*/ 364 h 376"/>
                <a:gd name="T22" fmla="*/ 25 w 395"/>
                <a:gd name="T23" fmla="*/ 328 h 376"/>
                <a:gd name="T24" fmla="*/ 369 w 395"/>
                <a:gd name="T25" fmla="*/ 328 h 376"/>
                <a:gd name="T26" fmla="*/ 348 w 395"/>
                <a:gd name="T27" fmla="*/ 364 h 376"/>
                <a:gd name="T28" fmla="*/ 176 w 395"/>
                <a:gd name="T29" fmla="*/ 36 h 376"/>
                <a:gd name="T30" fmla="*/ 219 w 395"/>
                <a:gd name="T31" fmla="*/ 36 h 376"/>
                <a:gd name="T32" fmla="*/ 47 w 395"/>
                <a:gd name="T33" fmla="*/ 364 h 3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395" h="376">
                  <a:moveTo>
                    <a:pt x="176" y="13"/>
                  </a:moveTo>
                  <a:cubicBezTo>
                    <a:pt x="180" y="5"/>
                    <a:pt x="189" y="0"/>
                    <a:pt x="197" y="0"/>
                  </a:cubicBezTo>
                  <a:cubicBezTo>
                    <a:pt x="206" y="0"/>
                    <a:pt x="215" y="5"/>
                    <a:pt x="219" y="13"/>
                  </a:cubicBezTo>
                  <a:lnTo>
                    <a:pt x="391" y="341"/>
                  </a:lnTo>
                  <a:cubicBezTo>
                    <a:pt x="395" y="349"/>
                    <a:pt x="394" y="358"/>
                    <a:pt x="390" y="365"/>
                  </a:cubicBezTo>
                  <a:cubicBezTo>
                    <a:pt x="386" y="372"/>
                    <a:pt x="378" y="376"/>
                    <a:pt x="369" y="376"/>
                  </a:cubicBezTo>
                  <a:lnTo>
                    <a:pt x="25" y="376"/>
                  </a:lnTo>
                  <a:cubicBezTo>
                    <a:pt x="17" y="376"/>
                    <a:pt x="9" y="372"/>
                    <a:pt x="5" y="365"/>
                  </a:cubicBezTo>
                  <a:cubicBezTo>
                    <a:pt x="1" y="358"/>
                    <a:pt x="0" y="349"/>
                    <a:pt x="4" y="341"/>
                  </a:cubicBezTo>
                  <a:lnTo>
                    <a:pt x="176" y="13"/>
                  </a:lnTo>
                  <a:close/>
                  <a:moveTo>
                    <a:pt x="47" y="364"/>
                  </a:moveTo>
                  <a:lnTo>
                    <a:pt x="25" y="328"/>
                  </a:lnTo>
                  <a:lnTo>
                    <a:pt x="369" y="328"/>
                  </a:lnTo>
                  <a:lnTo>
                    <a:pt x="348" y="364"/>
                  </a:lnTo>
                  <a:lnTo>
                    <a:pt x="176" y="36"/>
                  </a:lnTo>
                  <a:lnTo>
                    <a:pt x="219" y="36"/>
                  </a:lnTo>
                  <a:lnTo>
                    <a:pt x="47" y="364"/>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3" name="Freeform 32">
              <a:extLst>
                <a:ext uri="{FF2B5EF4-FFF2-40B4-BE49-F238E27FC236}">
                  <a16:creationId xmlns:a16="http://schemas.microsoft.com/office/drawing/2014/main" id="{00000000-0008-0000-0000-000021000000}"/>
                </a:ext>
              </a:extLst>
            </xdr:cNvPr>
            <xdr:cNvSpPr>
              <a:spLocks/>
            </xdr:cNvSpPr>
          </xdr:nvSpPr>
          <xdr:spPr bwMode="auto">
            <a:xfrm>
              <a:off x="2977" y="2181"/>
              <a:ext cx="29" cy="29"/>
            </a:xfrm>
            <a:custGeom>
              <a:avLst/>
              <a:gdLst>
                <a:gd name="T0" fmla="*/ 29 w 29"/>
                <a:gd name="T1" fmla="*/ 0 h 29"/>
                <a:gd name="T2" fmla="*/ 29 w 29"/>
                <a:gd name="T3" fmla="*/ 29 h 29"/>
                <a:gd name="T4" fmla="*/ 0 w 29"/>
                <a:gd name="T5" fmla="*/ 15 h 29"/>
                <a:gd name="T6" fmla="*/ 29 w 29"/>
                <a:gd name="T7" fmla="*/ 0 h 29"/>
              </a:gdLst>
              <a:ahLst/>
              <a:cxnLst>
                <a:cxn ang="0">
                  <a:pos x="T0" y="T1"/>
                </a:cxn>
                <a:cxn ang="0">
                  <a:pos x="T2" y="T3"/>
                </a:cxn>
                <a:cxn ang="0">
                  <a:pos x="T4" y="T5"/>
                </a:cxn>
                <a:cxn ang="0">
                  <a:pos x="T6" y="T7"/>
                </a:cxn>
              </a:cxnLst>
              <a:rect l="0" t="0" r="r" b="b"/>
              <a:pathLst>
                <a:path w="29" h="29">
                  <a:moveTo>
                    <a:pt x="29" y="0"/>
                  </a:moveTo>
                  <a:lnTo>
                    <a:pt x="29" y="29"/>
                  </a:lnTo>
                  <a:lnTo>
                    <a:pt x="0" y="15"/>
                  </a:lnTo>
                  <a:lnTo>
                    <a:pt x="29"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4" name="Freeform 33">
              <a:extLst>
                <a:ext uri="{FF2B5EF4-FFF2-40B4-BE49-F238E27FC236}">
                  <a16:creationId xmlns:a16="http://schemas.microsoft.com/office/drawing/2014/main" id="{00000000-0008-0000-0000-000022000000}"/>
                </a:ext>
              </a:extLst>
            </xdr:cNvPr>
            <xdr:cNvSpPr>
              <a:spLocks noEditPoints="1"/>
            </xdr:cNvSpPr>
          </xdr:nvSpPr>
          <xdr:spPr bwMode="auto">
            <a:xfrm>
              <a:off x="2974" y="2179"/>
              <a:ext cx="34" cy="34"/>
            </a:xfrm>
            <a:custGeom>
              <a:avLst/>
              <a:gdLst>
                <a:gd name="T0" fmla="*/ 342 w 376"/>
                <a:gd name="T1" fmla="*/ 4 h 379"/>
                <a:gd name="T2" fmla="*/ 365 w 376"/>
                <a:gd name="T3" fmla="*/ 5 h 379"/>
                <a:gd name="T4" fmla="*/ 376 w 376"/>
                <a:gd name="T5" fmla="*/ 25 h 379"/>
                <a:gd name="T6" fmla="*/ 376 w 376"/>
                <a:gd name="T7" fmla="*/ 353 h 379"/>
                <a:gd name="T8" fmla="*/ 365 w 376"/>
                <a:gd name="T9" fmla="*/ 374 h 379"/>
                <a:gd name="T10" fmla="*/ 342 w 376"/>
                <a:gd name="T11" fmla="*/ 375 h 379"/>
                <a:gd name="T12" fmla="*/ 14 w 376"/>
                <a:gd name="T13" fmla="*/ 215 h 379"/>
                <a:gd name="T14" fmla="*/ 0 w 376"/>
                <a:gd name="T15" fmla="*/ 194 h 379"/>
                <a:gd name="T16" fmla="*/ 14 w 376"/>
                <a:gd name="T17" fmla="*/ 172 h 379"/>
                <a:gd name="T18" fmla="*/ 342 w 376"/>
                <a:gd name="T19" fmla="*/ 4 h 379"/>
                <a:gd name="T20" fmla="*/ 35 w 376"/>
                <a:gd name="T21" fmla="*/ 215 h 379"/>
                <a:gd name="T22" fmla="*/ 35 w 376"/>
                <a:gd name="T23" fmla="*/ 172 h 379"/>
                <a:gd name="T24" fmla="*/ 363 w 376"/>
                <a:gd name="T25" fmla="*/ 332 h 379"/>
                <a:gd name="T26" fmla="*/ 328 w 376"/>
                <a:gd name="T27" fmla="*/ 353 h 379"/>
                <a:gd name="T28" fmla="*/ 328 w 376"/>
                <a:gd name="T29" fmla="*/ 25 h 379"/>
                <a:gd name="T30" fmla="*/ 363 w 376"/>
                <a:gd name="T31" fmla="*/ 47 h 379"/>
                <a:gd name="T32" fmla="*/ 35 w 376"/>
                <a:gd name="T33" fmla="*/ 215 h 37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376" h="379">
                  <a:moveTo>
                    <a:pt x="342" y="4"/>
                  </a:moveTo>
                  <a:cubicBezTo>
                    <a:pt x="349" y="0"/>
                    <a:pt x="358" y="1"/>
                    <a:pt x="365" y="5"/>
                  </a:cubicBezTo>
                  <a:cubicBezTo>
                    <a:pt x="372" y="9"/>
                    <a:pt x="376" y="17"/>
                    <a:pt x="376" y="25"/>
                  </a:cubicBezTo>
                  <a:lnTo>
                    <a:pt x="376" y="353"/>
                  </a:lnTo>
                  <a:cubicBezTo>
                    <a:pt x="376" y="362"/>
                    <a:pt x="372" y="369"/>
                    <a:pt x="365" y="374"/>
                  </a:cubicBezTo>
                  <a:cubicBezTo>
                    <a:pt x="358" y="378"/>
                    <a:pt x="349" y="379"/>
                    <a:pt x="342" y="375"/>
                  </a:cubicBezTo>
                  <a:lnTo>
                    <a:pt x="14" y="215"/>
                  </a:lnTo>
                  <a:cubicBezTo>
                    <a:pt x="6" y="211"/>
                    <a:pt x="1" y="203"/>
                    <a:pt x="0" y="194"/>
                  </a:cubicBezTo>
                  <a:cubicBezTo>
                    <a:pt x="0" y="185"/>
                    <a:pt x="5" y="176"/>
                    <a:pt x="14" y="172"/>
                  </a:cubicBezTo>
                  <a:lnTo>
                    <a:pt x="342" y="4"/>
                  </a:lnTo>
                  <a:close/>
                  <a:moveTo>
                    <a:pt x="35" y="215"/>
                  </a:moveTo>
                  <a:lnTo>
                    <a:pt x="35" y="172"/>
                  </a:lnTo>
                  <a:lnTo>
                    <a:pt x="363" y="332"/>
                  </a:lnTo>
                  <a:lnTo>
                    <a:pt x="328" y="353"/>
                  </a:lnTo>
                  <a:lnTo>
                    <a:pt x="328" y="25"/>
                  </a:lnTo>
                  <a:lnTo>
                    <a:pt x="363" y="47"/>
                  </a:lnTo>
                  <a:lnTo>
                    <a:pt x="35" y="215"/>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5" name="Freeform 34">
              <a:extLst>
                <a:ext uri="{FF2B5EF4-FFF2-40B4-BE49-F238E27FC236}">
                  <a16:creationId xmlns:a16="http://schemas.microsoft.com/office/drawing/2014/main" id="{00000000-0008-0000-0000-000023000000}"/>
                </a:ext>
              </a:extLst>
            </xdr:cNvPr>
            <xdr:cNvSpPr>
              <a:spLocks/>
            </xdr:cNvSpPr>
          </xdr:nvSpPr>
          <xdr:spPr bwMode="auto">
            <a:xfrm>
              <a:off x="2959" y="2123"/>
              <a:ext cx="22" cy="73"/>
            </a:xfrm>
            <a:custGeom>
              <a:avLst/>
              <a:gdLst>
                <a:gd name="T0" fmla="*/ 103 w 241"/>
                <a:gd name="T1" fmla="*/ 42 h 813"/>
                <a:gd name="T2" fmla="*/ 48 w 241"/>
                <a:gd name="T3" fmla="*/ 133 h 813"/>
                <a:gd name="T4" fmla="*/ 62 w 241"/>
                <a:gd name="T5" fmla="*/ 160 h 813"/>
                <a:gd name="T6" fmla="*/ 117 w 241"/>
                <a:gd name="T7" fmla="*/ 193 h 813"/>
                <a:gd name="T8" fmla="*/ 185 w 241"/>
                <a:gd name="T9" fmla="*/ 237 h 813"/>
                <a:gd name="T10" fmla="*/ 232 w 241"/>
                <a:gd name="T11" fmla="*/ 352 h 813"/>
                <a:gd name="T12" fmla="*/ 213 w 241"/>
                <a:gd name="T13" fmla="*/ 437 h 813"/>
                <a:gd name="T14" fmla="*/ 148 w 241"/>
                <a:gd name="T15" fmla="*/ 457 h 813"/>
                <a:gd name="T16" fmla="*/ 61 w 241"/>
                <a:gd name="T17" fmla="*/ 422 h 813"/>
                <a:gd name="T18" fmla="*/ 20 w 241"/>
                <a:gd name="T19" fmla="*/ 374 h 813"/>
                <a:gd name="T20" fmla="*/ 25 w 241"/>
                <a:gd name="T21" fmla="*/ 292 h 813"/>
                <a:gd name="T22" fmla="*/ 172 w 241"/>
                <a:gd name="T23" fmla="*/ 310 h 813"/>
                <a:gd name="T24" fmla="*/ 214 w 241"/>
                <a:gd name="T25" fmla="*/ 366 h 813"/>
                <a:gd name="T26" fmla="*/ 241 w 241"/>
                <a:gd name="T27" fmla="*/ 525 h 813"/>
                <a:gd name="T28" fmla="*/ 213 w 241"/>
                <a:gd name="T29" fmla="*/ 629 h 813"/>
                <a:gd name="T30" fmla="*/ 148 w 241"/>
                <a:gd name="T31" fmla="*/ 649 h 813"/>
                <a:gd name="T32" fmla="*/ 61 w 241"/>
                <a:gd name="T33" fmla="*/ 614 h 813"/>
                <a:gd name="T34" fmla="*/ 21 w 241"/>
                <a:gd name="T35" fmla="*/ 568 h 813"/>
                <a:gd name="T36" fmla="*/ 25 w 241"/>
                <a:gd name="T37" fmla="*/ 493 h 813"/>
                <a:gd name="T38" fmla="*/ 172 w 241"/>
                <a:gd name="T39" fmla="*/ 510 h 813"/>
                <a:gd name="T40" fmla="*/ 223 w 241"/>
                <a:gd name="T41" fmla="*/ 569 h 813"/>
                <a:gd name="T42" fmla="*/ 241 w 241"/>
                <a:gd name="T43" fmla="*/ 725 h 813"/>
                <a:gd name="T44" fmla="*/ 177 w 241"/>
                <a:gd name="T45" fmla="*/ 804 h 813"/>
                <a:gd name="T46" fmla="*/ 193 w 241"/>
                <a:gd name="T47" fmla="*/ 642 h 813"/>
                <a:gd name="T48" fmla="*/ 182 w 241"/>
                <a:gd name="T49" fmla="*/ 590 h 813"/>
                <a:gd name="T50" fmla="*/ 105 w 241"/>
                <a:gd name="T51" fmla="*/ 539 h 813"/>
                <a:gd name="T52" fmla="*/ 48 w 241"/>
                <a:gd name="T53" fmla="*/ 507 h 813"/>
                <a:gd name="T54" fmla="*/ 88 w 241"/>
                <a:gd name="T55" fmla="*/ 577 h 813"/>
                <a:gd name="T56" fmla="*/ 158 w 241"/>
                <a:gd name="T57" fmla="*/ 603 h 813"/>
                <a:gd name="T58" fmla="*/ 161 w 241"/>
                <a:gd name="T59" fmla="*/ 605 h 813"/>
                <a:gd name="T60" fmla="*/ 194 w 241"/>
                <a:gd name="T61" fmla="*/ 520 h 813"/>
                <a:gd name="T62" fmla="*/ 195 w 241"/>
                <a:gd name="T63" fmla="*/ 450 h 813"/>
                <a:gd name="T64" fmla="*/ 145 w 241"/>
                <a:gd name="T65" fmla="*/ 346 h 813"/>
                <a:gd name="T66" fmla="*/ 113 w 241"/>
                <a:gd name="T67" fmla="*/ 340 h 813"/>
                <a:gd name="T68" fmla="*/ 66 w 241"/>
                <a:gd name="T69" fmla="*/ 359 h 813"/>
                <a:gd name="T70" fmla="*/ 78 w 241"/>
                <a:gd name="T71" fmla="*/ 377 h 813"/>
                <a:gd name="T72" fmla="*/ 148 w 241"/>
                <a:gd name="T73" fmla="*/ 409 h 813"/>
                <a:gd name="T74" fmla="*/ 187 w 241"/>
                <a:gd name="T75" fmla="*/ 396 h 813"/>
                <a:gd name="T76" fmla="*/ 186 w 241"/>
                <a:gd name="T77" fmla="*/ 364 h 813"/>
                <a:gd name="T78" fmla="*/ 145 w 241"/>
                <a:gd name="T79" fmla="*/ 262 h 813"/>
                <a:gd name="T80" fmla="*/ 108 w 241"/>
                <a:gd name="T81" fmla="*/ 240 h 813"/>
                <a:gd name="T82" fmla="*/ 24 w 241"/>
                <a:gd name="T83" fmla="*/ 189 h 813"/>
                <a:gd name="T84" fmla="*/ 3 w 241"/>
                <a:gd name="T85" fmla="*/ 116 h 813"/>
                <a:gd name="T86" fmla="*/ 70 w 241"/>
                <a:gd name="T87" fmla="*/ 7 h 813"/>
                <a:gd name="T88" fmla="*/ 113 w 241"/>
                <a:gd name="T89" fmla="*/ 48 h 8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241" h="813">
                  <a:moveTo>
                    <a:pt x="113" y="48"/>
                  </a:moveTo>
                  <a:lnTo>
                    <a:pt x="87" y="48"/>
                  </a:lnTo>
                  <a:lnTo>
                    <a:pt x="103" y="42"/>
                  </a:lnTo>
                  <a:lnTo>
                    <a:pt x="68" y="75"/>
                  </a:lnTo>
                  <a:lnTo>
                    <a:pt x="74" y="67"/>
                  </a:lnTo>
                  <a:lnTo>
                    <a:pt x="48" y="133"/>
                  </a:lnTo>
                  <a:lnTo>
                    <a:pt x="48" y="117"/>
                  </a:lnTo>
                  <a:lnTo>
                    <a:pt x="66" y="167"/>
                  </a:lnTo>
                  <a:lnTo>
                    <a:pt x="62" y="160"/>
                  </a:lnTo>
                  <a:lnTo>
                    <a:pt x="88" y="193"/>
                  </a:lnTo>
                  <a:lnTo>
                    <a:pt x="74" y="184"/>
                  </a:lnTo>
                  <a:lnTo>
                    <a:pt x="117" y="193"/>
                  </a:lnTo>
                  <a:cubicBezTo>
                    <a:pt x="120" y="193"/>
                    <a:pt x="123" y="194"/>
                    <a:pt x="126" y="196"/>
                  </a:cubicBezTo>
                  <a:lnTo>
                    <a:pt x="178" y="229"/>
                  </a:lnTo>
                  <a:cubicBezTo>
                    <a:pt x="181" y="231"/>
                    <a:pt x="184" y="234"/>
                    <a:pt x="185" y="237"/>
                  </a:cubicBezTo>
                  <a:lnTo>
                    <a:pt x="212" y="279"/>
                  </a:lnTo>
                  <a:cubicBezTo>
                    <a:pt x="213" y="281"/>
                    <a:pt x="214" y="283"/>
                    <a:pt x="214" y="285"/>
                  </a:cubicBezTo>
                  <a:lnTo>
                    <a:pt x="232" y="352"/>
                  </a:lnTo>
                  <a:cubicBezTo>
                    <a:pt x="233" y="355"/>
                    <a:pt x="233" y="358"/>
                    <a:pt x="232" y="362"/>
                  </a:cubicBezTo>
                  <a:lnTo>
                    <a:pt x="224" y="420"/>
                  </a:lnTo>
                  <a:cubicBezTo>
                    <a:pt x="223" y="427"/>
                    <a:pt x="219" y="433"/>
                    <a:pt x="213" y="437"/>
                  </a:cubicBezTo>
                  <a:lnTo>
                    <a:pt x="187" y="453"/>
                  </a:lnTo>
                  <a:cubicBezTo>
                    <a:pt x="183" y="456"/>
                    <a:pt x="178" y="457"/>
                    <a:pt x="174" y="457"/>
                  </a:cubicBezTo>
                  <a:lnTo>
                    <a:pt x="148" y="457"/>
                  </a:lnTo>
                  <a:cubicBezTo>
                    <a:pt x="144" y="457"/>
                    <a:pt x="141" y="456"/>
                    <a:pt x="137" y="455"/>
                  </a:cubicBezTo>
                  <a:lnTo>
                    <a:pt x="102" y="438"/>
                  </a:lnTo>
                  <a:lnTo>
                    <a:pt x="61" y="422"/>
                  </a:lnTo>
                  <a:cubicBezTo>
                    <a:pt x="56" y="421"/>
                    <a:pt x="53" y="418"/>
                    <a:pt x="50" y="415"/>
                  </a:cubicBezTo>
                  <a:lnTo>
                    <a:pt x="24" y="381"/>
                  </a:lnTo>
                  <a:cubicBezTo>
                    <a:pt x="22" y="379"/>
                    <a:pt x="21" y="377"/>
                    <a:pt x="20" y="374"/>
                  </a:cubicBezTo>
                  <a:lnTo>
                    <a:pt x="3" y="324"/>
                  </a:lnTo>
                  <a:cubicBezTo>
                    <a:pt x="0" y="317"/>
                    <a:pt x="1" y="309"/>
                    <a:pt x="6" y="302"/>
                  </a:cubicBezTo>
                  <a:cubicBezTo>
                    <a:pt x="10" y="296"/>
                    <a:pt x="18" y="292"/>
                    <a:pt x="25" y="292"/>
                  </a:cubicBezTo>
                  <a:lnTo>
                    <a:pt x="113" y="292"/>
                  </a:lnTo>
                  <a:cubicBezTo>
                    <a:pt x="115" y="292"/>
                    <a:pt x="118" y="293"/>
                    <a:pt x="120" y="294"/>
                  </a:cubicBezTo>
                  <a:lnTo>
                    <a:pt x="172" y="310"/>
                  </a:lnTo>
                  <a:cubicBezTo>
                    <a:pt x="178" y="312"/>
                    <a:pt x="182" y="315"/>
                    <a:pt x="185" y="320"/>
                  </a:cubicBezTo>
                  <a:lnTo>
                    <a:pt x="212" y="362"/>
                  </a:lnTo>
                  <a:cubicBezTo>
                    <a:pt x="212" y="363"/>
                    <a:pt x="213" y="365"/>
                    <a:pt x="214" y="366"/>
                  </a:cubicBezTo>
                  <a:lnTo>
                    <a:pt x="240" y="433"/>
                  </a:lnTo>
                  <a:cubicBezTo>
                    <a:pt x="241" y="436"/>
                    <a:pt x="241" y="438"/>
                    <a:pt x="241" y="441"/>
                  </a:cubicBezTo>
                  <a:lnTo>
                    <a:pt x="241" y="525"/>
                  </a:lnTo>
                  <a:cubicBezTo>
                    <a:pt x="241" y="527"/>
                    <a:pt x="241" y="528"/>
                    <a:pt x="241" y="530"/>
                  </a:cubicBezTo>
                  <a:lnTo>
                    <a:pt x="223" y="613"/>
                  </a:lnTo>
                  <a:cubicBezTo>
                    <a:pt x="222" y="620"/>
                    <a:pt x="218" y="625"/>
                    <a:pt x="213" y="629"/>
                  </a:cubicBezTo>
                  <a:lnTo>
                    <a:pt x="187" y="645"/>
                  </a:lnTo>
                  <a:cubicBezTo>
                    <a:pt x="183" y="648"/>
                    <a:pt x="178" y="649"/>
                    <a:pt x="174" y="649"/>
                  </a:cubicBezTo>
                  <a:lnTo>
                    <a:pt x="148" y="649"/>
                  </a:lnTo>
                  <a:cubicBezTo>
                    <a:pt x="144" y="649"/>
                    <a:pt x="141" y="648"/>
                    <a:pt x="137" y="647"/>
                  </a:cubicBezTo>
                  <a:lnTo>
                    <a:pt x="102" y="630"/>
                  </a:lnTo>
                  <a:lnTo>
                    <a:pt x="61" y="614"/>
                  </a:lnTo>
                  <a:cubicBezTo>
                    <a:pt x="56" y="612"/>
                    <a:pt x="53" y="610"/>
                    <a:pt x="50" y="606"/>
                  </a:cubicBezTo>
                  <a:lnTo>
                    <a:pt x="24" y="573"/>
                  </a:lnTo>
                  <a:cubicBezTo>
                    <a:pt x="23" y="571"/>
                    <a:pt x="22" y="570"/>
                    <a:pt x="21" y="568"/>
                  </a:cubicBezTo>
                  <a:lnTo>
                    <a:pt x="3" y="526"/>
                  </a:lnTo>
                  <a:cubicBezTo>
                    <a:pt x="0" y="518"/>
                    <a:pt x="1" y="510"/>
                    <a:pt x="5" y="503"/>
                  </a:cubicBezTo>
                  <a:cubicBezTo>
                    <a:pt x="10" y="497"/>
                    <a:pt x="17" y="493"/>
                    <a:pt x="25" y="493"/>
                  </a:cubicBezTo>
                  <a:lnTo>
                    <a:pt x="113" y="493"/>
                  </a:lnTo>
                  <a:cubicBezTo>
                    <a:pt x="115" y="493"/>
                    <a:pt x="118" y="493"/>
                    <a:pt x="120" y="494"/>
                  </a:cubicBezTo>
                  <a:lnTo>
                    <a:pt x="172" y="510"/>
                  </a:lnTo>
                  <a:cubicBezTo>
                    <a:pt x="177" y="512"/>
                    <a:pt x="181" y="514"/>
                    <a:pt x="184" y="518"/>
                  </a:cubicBezTo>
                  <a:lnTo>
                    <a:pt x="218" y="560"/>
                  </a:lnTo>
                  <a:cubicBezTo>
                    <a:pt x="221" y="562"/>
                    <a:pt x="222" y="565"/>
                    <a:pt x="223" y="569"/>
                  </a:cubicBezTo>
                  <a:lnTo>
                    <a:pt x="241" y="636"/>
                  </a:lnTo>
                  <a:cubicBezTo>
                    <a:pt x="241" y="638"/>
                    <a:pt x="241" y="640"/>
                    <a:pt x="241" y="642"/>
                  </a:cubicBezTo>
                  <a:lnTo>
                    <a:pt x="241" y="725"/>
                  </a:lnTo>
                  <a:cubicBezTo>
                    <a:pt x="241" y="727"/>
                    <a:pt x="241" y="728"/>
                    <a:pt x="241" y="730"/>
                  </a:cubicBezTo>
                  <a:lnTo>
                    <a:pt x="223" y="813"/>
                  </a:lnTo>
                  <a:lnTo>
                    <a:pt x="177" y="804"/>
                  </a:lnTo>
                  <a:lnTo>
                    <a:pt x="194" y="720"/>
                  </a:lnTo>
                  <a:lnTo>
                    <a:pt x="193" y="725"/>
                  </a:lnTo>
                  <a:lnTo>
                    <a:pt x="193" y="642"/>
                  </a:lnTo>
                  <a:lnTo>
                    <a:pt x="194" y="648"/>
                  </a:lnTo>
                  <a:lnTo>
                    <a:pt x="177" y="581"/>
                  </a:lnTo>
                  <a:lnTo>
                    <a:pt x="182" y="590"/>
                  </a:lnTo>
                  <a:lnTo>
                    <a:pt x="147" y="549"/>
                  </a:lnTo>
                  <a:lnTo>
                    <a:pt x="158" y="556"/>
                  </a:lnTo>
                  <a:lnTo>
                    <a:pt x="105" y="539"/>
                  </a:lnTo>
                  <a:lnTo>
                    <a:pt x="113" y="541"/>
                  </a:lnTo>
                  <a:lnTo>
                    <a:pt x="25" y="541"/>
                  </a:lnTo>
                  <a:lnTo>
                    <a:pt x="48" y="507"/>
                  </a:lnTo>
                  <a:lnTo>
                    <a:pt x="65" y="549"/>
                  </a:lnTo>
                  <a:lnTo>
                    <a:pt x="62" y="543"/>
                  </a:lnTo>
                  <a:lnTo>
                    <a:pt x="88" y="577"/>
                  </a:lnTo>
                  <a:lnTo>
                    <a:pt x="78" y="569"/>
                  </a:lnTo>
                  <a:lnTo>
                    <a:pt x="123" y="587"/>
                  </a:lnTo>
                  <a:lnTo>
                    <a:pt x="158" y="603"/>
                  </a:lnTo>
                  <a:lnTo>
                    <a:pt x="148" y="601"/>
                  </a:lnTo>
                  <a:lnTo>
                    <a:pt x="174" y="601"/>
                  </a:lnTo>
                  <a:lnTo>
                    <a:pt x="161" y="605"/>
                  </a:lnTo>
                  <a:lnTo>
                    <a:pt x="187" y="588"/>
                  </a:lnTo>
                  <a:lnTo>
                    <a:pt x="177" y="603"/>
                  </a:lnTo>
                  <a:lnTo>
                    <a:pt x="194" y="520"/>
                  </a:lnTo>
                  <a:lnTo>
                    <a:pt x="193" y="525"/>
                  </a:lnTo>
                  <a:lnTo>
                    <a:pt x="193" y="441"/>
                  </a:lnTo>
                  <a:lnTo>
                    <a:pt x="195" y="450"/>
                  </a:lnTo>
                  <a:lnTo>
                    <a:pt x="169" y="384"/>
                  </a:lnTo>
                  <a:lnTo>
                    <a:pt x="171" y="388"/>
                  </a:lnTo>
                  <a:lnTo>
                    <a:pt x="145" y="346"/>
                  </a:lnTo>
                  <a:lnTo>
                    <a:pt x="158" y="356"/>
                  </a:lnTo>
                  <a:lnTo>
                    <a:pt x="105" y="339"/>
                  </a:lnTo>
                  <a:lnTo>
                    <a:pt x="113" y="340"/>
                  </a:lnTo>
                  <a:lnTo>
                    <a:pt x="25" y="340"/>
                  </a:lnTo>
                  <a:lnTo>
                    <a:pt x="48" y="308"/>
                  </a:lnTo>
                  <a:lnTo>
                    <a:pt x="66" y="359"/>
                  </a:lnTo>
                  <a:lnTo>
                    <a:pt x="62" y="352"/>
                  </a:lnTo>
                  <a:lnTo>
                    <a:pt x="88" y="385"/>
                  </a:lnTo>
                  <a:lnTo>
                    <a:pt x="78" y="377"/>
                  </a:lnTo>
                  <a:lnTo>
                    <a:pt x="123" y="395"/>
                  </a:lnTo>
                  <a:lnTo>
                    <a:pt x="158" y="411"/>
                  </a:lnTo>
                  <a:lnTo>
                    <a:pt x="148" y="409"/>
                  </a:lnTo>
                  <a:lnTo>
                    <a:pt x="174" y="409"/>
                  </a:lnTo>
                  <a:lnTo>
                    <a:pt x="161" y="413"/>
                  </a:lnTo>
                  <a:lnTo>
                    <a:pt x="187" y="396"/>
                  </a:lnTo>
                  <a:lnTo>
                    <a:pt x="176" y="413"/>
                  </a:lnTo>
                  <a:lnTo>
                    <a:pt x="185" y="355"/>
                  </a:lnTo>
                  <a:lnTo>
                    <a:pt x="186" y="364"/>
                  </a:lnTo>
                  <a:lnTo>
                    <a:pt x="168" y="297"/>
                  </a:lnTo>
                  <a:lnTo>
                    <a:pt x="171" y="304"/>
                  </a:lnTo>
                  <a:lnTo>
                    <a:pt x="145" y="262"/>
                  </a:lnTo>
                  <a:lnTo>
                    <a:pt x="152" y="270"/>
                  </a:lnTo>
                  <a:lnTo>
                    <a:pt x="100" y="237"/>
                  </a:lnTo>
                  <a:lnTo>
                    <a:pt x="108" y="240"/>
                  </a:lnTo>
                  <a:lnTo>
                    <a:pt x="65" y="232"/>
                  </a:lnTo>
                  <a:cubicBezTo>
                    <a:pt x="59" y="230"/>
                    <a:pt x="54" y="227"/>
                    <a:pt x="50" y="223"/>
                  </a:cubicBezTo>
                  <a:lnTo>
                    <a:pt x="24" y="189"/>
                  </a:lnTo>
                  <a:cubicBezTo>
                    <a:pt x="22" y="187"/>
                    <a:pt x="21" y="185"/>
                    <a:pt x="20" y="182"/>
                  </a:cubicBezTo>
                  <a:lnTo>
                    <a:pt x="3" y="132"/>
                  </a:lnTo>
                  <a:cubicBezTo>
                    <a:pt x="1" y="127"/>
                    <a:pt x="1" y="121"/>
                    <a:pt x="3" y="116"/>
                  </a:cubicBezTo>
                  <a:lnTo>
                    <a:pt x="29" y="49"/>
                  </a:lnTo>
                  <a:cubicBezTo>
                    <a:pt x="31" y="46"/>
                    <a:pt x="33" y="43"/>
                    <a:pt x="35" y="40"/>
                  </a:cubicBezTo>
                  <a:lnTo>
                    <a:pt x="70" y="7"/>
                  </a:lnTo>
                  <a:cubicBezTo>
                    <a:pt x="74" y="3"/>
                    <a:pt x="80" y="0"/>
                    <a:pt x="87" y="0"/>
                  </a:cubicBezTo>
                  <a:lnTo>
                    <a:pt x="113" y="0"/>
                  </a:lnTo>
                  <a:lnTo>
                    <a:pt x="113" y="48"/>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6" name="Freeform 35">
              <a:extLst>
                <a:ext uri="{FF2B5EF4-FFF2-40B4-BE49-F238E27FC236}">
                  <a16:creationId xmlns:a16="http://schemas.microsoft.com/office/drawing/2014/main" id="{00000000-0008-0000-0000-000024000000}"/>
                </a:ext>
              </a:extLst>
            </xdr:cNvPr>
            <xdr:cNvSpPr>
              <a:spLocks/>
            </xdr:cNvSpPr>
          </xdr:nvSpPr>
          <xdr:spPr bwMode="auto">
            <a:xfrm>
              <a:off x="2945" y="2284"/>
              <a:ext cx="179" cy="32"/>
            </a:xfrm>
            <a:custGeom>
              <a:avLst/>
              <a:gdLst>
                <a:gd name="T0" fmla="*/ 1984 w 1984"/>
                <a:gd name="T1" fmla="*/ 360 h 360"/>
                <a:gd name="T2" fmla="*/ 24 w 1984"/>
                <a:gd name="T3" fmla="*/ 360 h 360"/>
                <a:gd name="T4" fmla="*/ 0 w 1984"/>
                <a:gd name="T5" fmla="*/ 336 h 360"/>
                <a:gd name="T6" fmla="*/ 0 w 1984"/>
                <a:gd name="T7" fmla="*/ 0 h 360"/>
                <a:gd name="T8" fmla="*/ 48 w 1984"/>
                <a:gd name="T9" fmla="*/ 0 h 360"/>
                <a:gd name="T10" fmla="*/ 48 w 1984"/>
                <a:gd name="T11" fmla="*/ 336 h 360"/>
                <a:gd name="T12" fmla="*/ 24 w 1984"/>
                <a:gd name="T13" fmla="*/ 312 h 360"/>
                <a:gd name="T14" fmla="*/ 1984 w 1984"/>
                <a:gd name="T15" fmla="*/ 312 h 360"/>
                <a:gd name="T16" fmla="*/ 1984 w 1984"/>
                <a:gd name="T17" fmla="*/ 360 h 3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84" h="360">
                  <a:moveTo>
                    <a:pt x="1984" y="360"/>
                  </a:moveTo>
                  <a:lnTo>
                    <a:pt x="24" y="360"/>
                  </a:lnTo>
                  <a:cubicBezTo>
                    <a:pt x="11" y="360"/>
                    <a:pt x="0" y="350"/>
                    <a:pt x="0" y="336"/>
                  </a:cubicBezTo>
                  <a:lnTo>
                    <a:pt x="0" y="0"/>
                  </a:lnTo>
                  <a:lnTo>
                    <a:pt x="48" y="0"/>
                  </a:lnTo>
                  <a:lnTo>
                    <a:pt x="48" y="336"/>
                  </a:lnTo>
                  <a:lnTo>
                    <a:pt x="24" y="312"/>
                  </a:lnTo>
                  <a:lnTo>
                    <a:pt x="1984" y="312"/>
                  </a:lnTo>
                  <a:lnTo>
                    <a:pt x="1984" y="36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7" name="Freeform 36">
              <a:extLst>
                <a:ext uri="{FF2B5EF4-FFF2-40B4-BE49-F238E27FC236}">
                  <a16:creationId xmlns:a16="http://schemas.microsoft.com/office/drawing/2014/main" id="{00000000-0008-0000-0000-000025000000}"/>
                </a:ext>
              </a:extLst>
            </xdr:cNvPr>
            <xdr:cNvSpPr>
              <a:spLocks/>
            </xdr:cNvSpPr>
          </xdr:nvSpPr>
          <xdr:spPr bwMode="auto">
            <a:xfrm>
              <a:off x="2919" y="2282"/>
              <a:ext cx="58" cy="5"/>
            </a:xfrm>
            <a:custGeom>
              <a:avLst/>
              <a:gdLst>
                <a:gd name="T0" fmla="*/ 0 w 58"/>
                <a:gd name="T1" fmla="*/ 0 h 5"/>
                <a:gd name="T2" fmla="*/ 58 w 58"/>
                <a:gd name="T3" fmla="*/ 0 h 5"/>
                <a:gd name="T4" fmla="*/ 58 w 58"/>
                <a:gd name="T5" fmla="*/ 5 h 5"/>
                <a:gd name="T6" fmla="*/ 0 w 58"/>
                <a:gd name="T7" fmla="*/ 4 h 5"/>
                <a:gd name="T8" fmla="*/ 0 w 58"/>
                <a:gd name="T9" fmla="*/ 0 h 5"/>
              </a:gdLst>
              <a:ahLst/>
              <a:cxnLst>
                <a:cxn ang="0">
                  <a:pos x="T0" y="T1"/>
                </a:cxn>
                <a:cxn ang="0">
                  <a:pos x="T2" y="T3"/>
                </a:cxn>
                <a:cxn ang="0">
                  <a:pos x="T4" y="T5"/>
                </a:cxn>
                <a:cxn ang="0">
                  <a:pos x="T6" y="T7"/>
                </a:cxn>
                <a:cxn ang="0">
                  <a:pos x="T8" y="T9"/>
                </a:cxn>
              </a:cxnLst>
              <a:rect l="0" t="0" r="r" b="b"/>
              <a:pathLst>
                <a:path w="58" h="5">
                  <a:moveTo>
                    <a:pt x="0" y="0"/>
                  </a:moveTo>
                  <a:lnTo>
                    <a:pt x="58" y="0"/>
                  </a:lnTo>
                  <a:lnTo>
                    <a:pt x="58" y="5"/>
                  </a:lnTo>
                  <a:lnTo>
                    <a:pt x="0" y="4"/>
                  </a:lnTo>
                  <a:lnTo>
                    <a:pt x="0"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8" name="Freeform 37">
              <a:extLst>
                <a:ext uri="{FF2B5EF4-FFF2-40B4-BE49-F238E27FC236}">
                  <a16:creationId xmlns:a16="http://schemas.microsoft.com/office/drawing/2014/main" id="{00000000-0008-0000-0000-000026000000}"/>
                </a:ext>
              </a:extLst>
            </xdr:cNvPr>
            <xdr:cNvSpPr>
              <a:spLocks/>
            </xdr:cNvSpPr>
          </xdr:nvSpPr>
          <xdr:spPr bwMode="auto">
            <a:xfrm>
              <a:off x="2974" y="2226"/>
              <a:ext cx="6" cy="58"/>
            </a:xfrm>
            <a:custGeom>
              <a:avLst/>
              <a:gdLst>
                <a:gd name="T0" fmla="*/ 5 w 6"/>
                <a:gd name="T1" fmla="*/ 58 h 58"/>
                <a:gd name="T2" fmla="*/ 6 w 6"/>
                <a:gd name="T3" fmla="*/ 0 h 58"/>
                <a:gd name="T4" fmla="*/ 2 w 6"/>
                <a:gd name="T5" fmla="*/ 0 h 58"/>
                <a:gd name="T6" fmla="*/ 0 w 6"/>
                <a:gd name="T7" fmla="*/ 58 h 58"/>
                <a:gd name="T8" fmla="*/ 5 w 6"/>
                <a:gd name="T9" fmla="*/ 58 h 58"/>
              </a:gdLst>
              <a:ahLst/>
              <a:cxnLst>
                <a:cxn ang="0">
                  <a:pos x="T0" y="T1"/>
                </a:cxn>
                <a:cxn ang="0">
                  <a:pos x="T2" y="T3"/>
                </a:cxn>
                <a:cxn ang="0">
                  <a:pos x="T4" y="T5"/>
                </a:cxn>
                <a:cxn ang="0">
                  <a:pos x="T6" y="T7"/>
                </a:cxn>
                <a:cxn ang="0">
                  <a:pos x="T8" y="T9"/>
                </a:cxn>
              </a:cxnLst>
              <a:rect l="0" t="0" r="r" b="b"/>
              <a:pathLst>
                <a:path w="6" h="58">
                  <a:moveTo>
                    <a:pt x="5" y="58"/>
                  </a:moveTo>
                  <a:lnTo>
                    <a:pt x="6" y="0"/>
                  </a:lnTo>
                  <a:lnTo>
                    <a:pt x="2" y="0"/>
                  </a:lnTo>
                  <a:lnTo>
                    <a:pt x="0" y="58"/>
                  </a:lnTo>
                  <a:lnTo>
                    <a:pt x="5" y="58"/>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9" name="Rectangle 38">
              <a:extLst>
                <a:ext uri="{FF2B5EF4-FFF2-40B4-BE49-F238E27FC236}">
                  <a16:creationId xmlns:a16="http://schemas.microsoft.com/office/drawing/2014/main" id="{00000000-0008-0000-0000-000027000000}"/>
                </a:ext>
              </a:extLst>
            </xdr:cNvPr>
            <xdr:cNvSpPr>
              <a:spLocks noChangeArrowheads="1"/>
            </xdr:cNvSpPr>
          </xdr:nvSpPr>
          <xdr:spPr bwMode="auto">
            <a:xfrm>
              <a:off x="2917" y="2226"/>
              <a:ext cx="4" cy="58"/>
            </a:xfrm>
            <a:prstGeom prst="rect">
              <a:avLst/>
            </a:pr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0" name="Freeform 39">
              <a:extLst>
                <a:ext uri="{FF2B5EF4-FFF2-40B4-BE49-F238E27FC236}">
                  <a16:creationId xmlns:a16="http://schemas.microsoft.com/office/drawing/2014/main" id="{00000000-0008-0000-0000-000028000000}"/>
                </a:ext>
              </a:extLst>
            </xdr:cNvPr>
            <xdr:cNvSpPr>
              <a:spLocks/>
            </xdr:cNvSpPr>
          </xdr:nvSpPr>
          <xdr:spPr bwMode="auto">
            <a:xfrm>
              <a:off x="3006" y="2194"/>
              <a:ext cx="59" cy="4"/>
            </a:xfrm>
            <a:custGeom>
              <a:avLst/>
              <a:gdLst>
                <a:gd name="T0" fmla="*/ 0 w 59"/>
                <a:gd name="T1" fmla="*/ 0 h 4"/>
                <a:gd name="T2" fmla="*/ 44 w 59"/>
                <a:gd name="T3" fmla="*/ 0 h 4"/>
                <a:gd name="T4" fmla="*/ 59 w 59"/>
                <a:gd name="T5" fmla="*/ 0 h 4"/>
                <a:gd name="T6" fmla="*/ 59 w 59"/>
                <a:gd name="T7" fmla="*/ 4 h 4"/>
                <a:gd name="T8" fmla="*/ 44 w 59"/>
                <a:gd name="T9" fmla="*/ 4 h 4"/>
                <a:gd name="T10" fmla="*/ 0 w 59"/>
                <a:gd name="T11" fmla="*/ 4 h 4"/>
                <a:gd name="T12" fmla="*/ 0 w 59"/>
                <a:gd name="T13" fmla="*/ 0 h 4"/>
              </a:gdLst>
              <a:ahLst/>
              <a:cxnLst>
                <a:cxn ang="0">
                  <a:pos x="T0" y="T1"/>
                </a:cxn>
                <a:cxn ang="0">
                  <a:pos x="T2" y="T3"/>
                </a:cxn>
                <a:cxn ang="0">
                  <a:pos x="T4" y="T5"/>
                </a:cxn>
                <a:cxn ang="0">
                  <a:pos x="T6" y="T7"/>
                </a:cxn>
                <a:cxn ang="0">
                  <a:pos x="T8" y="T9"/>
                </a:cxn>
                <a:cxn ang="0">
                  <a:pos x="T10" y="T11"/>
                </a:cxn>
                <a:cxn ang="0">
                  <a:pos x="T12" y="T13"/>
                </a:cxn>
              </a:cxnLst>
              <a:rect l="0" t="0" r="r" b="b"/>
              <a:pathLst>
                <a:path w="59" h="4">
                  <a:moveTo>
                    <a:pt x="0" y="0"/>
                  </a:moveTo>
                  <a:lnTo>
                    <a:pt x="44" y="0"/>
                  </a:lnTo>
                  <a:lnTo>
                    <a:pt x="59" y="0"/>
                  </a:lnTo>
                  <a:lnTo>
                    <a:pt x="59" y="4"/>
                  </a:lnTo>
                  <a:lnTo>
                    <a:pt x="44" y="4"/>
                  </a:lnTo>
                  <a:lnTo>
                    <a:pt x="0" y="4"/>
                  </a:lnTo>
                  <a:lnTo>
                    <a:pt x="0"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1" name="Freeform 40">
              <a:extLst>
                <a:ext uri="{FF2B5EF4-FFF2-40B4-BE49-F238E27FC236}">
                  <a16:creationId xmlns:a16="http://schemas.microsoft.com/office/drawing/2014/main" id="{00000000-0008-0000-0000-000029000000}"/>
                </a:ext>
              </a:extLst>
            </xdr:cNvPr>
            <xdr:cNvSpPr>
              <a:spLocks/>
            </xdr:cNvSpPr>
          </xdr:nvSpPr>
          <xdr:spPr bwMode="auto">
            <a:xfrm>
              <a:off x="2829" y="1756"/>
              <a:ext cx="60" cy="442"/>
            </a:xfrm>
            <a:custGeom>
              <a:avLst/>
              <a:gdLst>
                <a:gd name="T0" fmla="*/ 672 w 672"/>
                <a:gd name="T1" fmla="*/ 4912 h 4912"/>
                <a:gd name="T2" fmla="*/ 24 w 672"/>
                <a:gd name="T3" fmla="*/ 4912 h 4912"/>
                <a:gd name="T4" fmla="*/ 0 w 672"/>
                <a:gd name="T5" fmla="*/ 4888 h 4912"/>
                <a:gd name="T6" fmla="*/ 0 w 672"/>
                <a:gd name="T7" fmla="*/ 0 h 4912"/>
                <a:gd name="T8" fmla="*/ 48 w 672"/>
                <a:gd name="T9" fmla="*/ 0 h 4912"/>
                <a:gd name="T10" fmla="*/ 48 w 672"/>
                <a:gd name="T11" fmla="*/ 4888 h 4912"/>
                <a:gd name="T12" fmla="*/ 24 w 672"/>
                <a:gd name="T13" fmla="*/ 4864 h 4912"/>
                <a:gd name="T14" fmla="*/ 672 w 672"/>
                <a:gd name="T15" fmla="*/ 4864 h 4912"/>
                <a:gd name="T16" fmla="*/ 672 w 672"/>
                <a:gd name="T17" fmla="*/ 4912 h 49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72" h="4912">
                  <a:moveTo>
                    <a:pt x="672" y="4912"/>
                  </a:moveTo>
                  <a:lnTo>
                    <a:pt x="24" y="4912"/>
                  </a:lnTo>
                  <a:cubicBezTo>
                    <a:pt x="11" y="4912"/>
                    <a:pt x="0" y="4902"/>
                    <a:pt x="0" y="4888"/>
                  </a:cubicBezTo>
                  <a:lnTo>
                    <a:pt x="0" y="0"/>
                  </a:lnTo>
                  <a:lnTo>
                    <a:pt x="48" y="0"/>
                  </a:lnTo>
                  <a:lnTo>
                    <a:pt x="48" y="4888"/>
                  </a:lnTo>
                  <a:lnTo>
                    <a:pt x="24" y="4864"/>
                  </a:lnTo>
                  <a:lnTo>
                    <a:pt x="672" y="4864"/>
                  </a:lnTo>
                  <a:lnTo>
                    <a:pt x="672" y="4912"/>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2" name="Freeform 41">
              <a:extLst>
                <a:ext uri="{FF2B5EF4-FFF2-40B4-BE49-F238E27FC236}">
                  <a16:creationId xmlns:a16="http://schemas.microsoft.com/office/drawing/2014/main" id="{00000000-0008-0000-0000-00002A000000}"/>
                </a:ext>
              </a:extLst>
            </xdr:cNvPr>
            <xdr:cNvSpPr>
              <a:spLocks/>
            </xdr:cNvSpPr>
          </xdr:nvSpPr>
          <xdr:spPr bwMode="auto">
            <a:xfrm>
              <a:off x="2831" y="2047"/>
              <a:ext cx="236" cy="149"/>
            </a:xfrm>
            <a:custGeom>
              <a:avLst/>
              <a:gdLst>
                <a:gd name="T0" fmla="*/ 2576 w 2624"/>
                <a:gd name="T1" fmla="*/ 1656 h 1656"/>
                <a:gd name="T2" fmla="*/ 2576 w 2624"/>
                <a:gd name="T3" fmla="*/ 24 h 1656"/>
                <a:gd name="T4" fmla="*/ 2600 w 2624"/>
                <a:gd name="T5" fmla="*/ 48 h 1656"/>
                <a:gd name="T6" fmla="*/ 0 w 2624"/>
                <a:gd name="T7" fmla="*/ 48 h 1656"/>
                <a:gd name="T8" fmla="*/ 0 w 2624"/>
                <a:gd name="T9" fmla="*/ 0 h 1656"/>
                <a:gd name="T10" fmla="*/ 2600 w 2624"/>
                <a:gd name="T11" fmla="*/ 0 h 1656"/>
                <a:gd name="T12" fmla="*/ 2624 w 2624"/>
                <a:gd name="T13" fmla="*/ 24 h 1656"/>
                <a:gd name="T14" fmla="*/ 2624 w 2624"/>
                <a:gd name="T15" fmla="*/ 1656 h 1656"/>
                <a:gd name="T16" fmla="*/ 2576 w 2624"/>
                <a:gd name="T17" fmla="*/ 1656 h 16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24" h="1656">
                  <a:moveTo>
                    <a:pt x="2576" y="1656"/>
                  </a:moveTo>
                  <a:lnTo>
                    <a:pt x="2576" y="24"/>
                  </a:lnTo>
                  <a:lnTo>
                    <a:pt x="2600" y="48"/>
                  </a:lnTo>
                  <a:lnTo>
                    <a:pt x="0" y="48"/>
                  </a:lnTo>
                  <a:lnTo>
                    <a:pt x="0" y="0"/>
                  </a:lnTo>
                  <a:lnTo>
                    <a:pt x="2600" y="0"/>
                  </a:lnTo>
                  <a:cubicBezTo>
                    <a:pt x="2614" y="0"/>
                    <a:pt x="2624" y="11"/>
                    <a:pt x="2624" y="24"/>
                  </a:cubicBezTo>
                  <a:lnTo>
                    <a:pt x="2624" y="1656"/>
                  </a:lnTo>
                  <a:lnTo>
                    <a:pt x="2576" y="1656"/>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3" name="Freeform 42">
              <a:extLst>
                <a:ext uri="{FF2B5EF4-FFF2-40B4-BE49-F238E27FC236}">
                  <a16:creationId xmlns:a16="http://schemas.microsoft.com/office/drawing/2014/main" id="{00000000-0008-0000-0000-00002B000000}"/>
                </a:ext>
              </a:extLst>
            </xdr:cNvPr>
            <xdr:cNvSpPr>
              <a:spLocks/>
            </xdr:cNvSpPr>
          </xdr:nvSpPr>
          <xdr:spPr bwMode="auto">
            <a:xfrm>
              <a:off x="2829" y="1724"/>
              <a:ext cx="63" cy="90"/>
            </a:xfrm>
            <a:custGeom>
              <a:avLst/>
              <a:gdLst>
                <a:gd name="T0" fmla="*/ 0 w 695"/>
                <a:gd name="T1" fmla="*/ 346 h 1000"/>
                <a:gd name="T2" fmla="*/ 16 w 695"/>
                <a:gd name="T3" fmla="*/ 238 h 1000"/>
                <a:gd name="T4" fmla="*/ 19 w 695"/>
                <a:gd name="T5" fmla="*/ 231 h 1000"/>
                <a:gd name="T6" fmla="*/ 60 w 695"/>
                <a:gd name="T7" fmla="*/ 147 h 1000"/>
                <a:gd name="T8" fmla="*/ 64 w 695"/>
                <a:gd name="T9" fmla="*/ 142 h 1000"/>
                <a:gd name="T10" fmla="*/ 130 w 695"/>
                <a:gd name="T11" fmla="*/ 67 h 1000"/>
                <a:gd name="T12" fmla="*/ 137 w 695"/>
                <a:gd name="T13" fmla="*/ 61 h 1000"/>
                <a:gd name="T14" fmla="*/ 237 w 695"/>
                <a:gd name="T15" fmla="*/ 11 h 1000"/>
                <a:gd name="T16" fmla="*/ 246 w 695"/>
                <a:gd name="T17" fmla="*/ 9 h 1000"/>
                <a:gd name="T18" fmla="*/ 337 w 695"/>
                <a:gd name="T19" fmla="*/ 1 h 1000"/>
                <a:gd name="T20" fmla="*/ 341 w 695"/>
                <a:gd name="T21" fmla="*/ 1 h 1000"/>
                <a:gd name="T22" fmla="*/ 449 w 695"/>
                <a:gd name="T23" fmla="*/ 9 h 1000"/>
                <a:gd name="T24" fmla="*/ 460 w 695"/>
                <a:gd name="T25" fmla="*/ 12 h 1000"/>
                <a:gd name="T26" fmla="*/ 543 w 695"/>
                <a:gd name="T27" fmla="*/ 62 h 1000"/>
                <a:gd name="T28" fmla="*/ 546 w 695"/>
                <a:gd name="T29" fmla="*/ 65 h 1000"/>
                <a:gd name="T30" fmla="*/ 629 w 695"/>
                <a:gd name="T31" fmla="*/ 140 h 1000"/>
                <a:gd name="T32" fmla="*/ 635 w 695"/>
                <a:gd name="T33" fmla="*/ 147 h 1000"/>
                <a:gd name="T34" fmla="*/ 676 w 695"/>
                <a:gd name="T35" fmla="*/ 231 h 1000"/>
                <a:gd name="T36" fmla="*/ 679 w 695"/>
                <a:gd name="T37" fmla="*/ 238 h 1000"/>
                <a:gd name="T38" fmla="*/ 695 w 695"/>
                <a:gd name="T39" fmla="*/ 346 h 1000"/>
                <a:gd name="T40" fmla="*/ 695 w 695"/>
                <a:gd name="T41" fmla="*/ 350 h 1000"/>
                <a:gd name="T42" fmla="*/ 695 w 695"/>
                <a:gd name="T43" fmla="*/ 1000 h 1000"/>
                <a:gd name="T44" fmla="*/ 647 w 695"/>
                <a:gd name="T45" fmla="*/ 1000 h 1000"/>
                <a:gd name="T46" fmla="*/ 647 w 695"/>
                <a:gd name="T47" fmla="*/ 350 h 1000"/>
                <a:gd name="T48" fmla="*/ 648 w 695"/>
                <a:gd name="T49" fmla="*/ 353 h 1000"/>
                <a:gd name="T50" fmla="*/ 631 w 695"/>
                <a:gd name="T51" fmla="*/ 245 h 1000"/>
                <a:gd name="T52" fmla="*/ 633 w 695"/>
                <a:gd name="T53" fmla="*/ 252 h 1000"/>
                <a:gd name="T54" fmla="*/ 592 w 695"/>
                <a:gd name="T55" fmla="*/ 169 h 1000"/>
                <a:gd name="T56" fmla="*/ 597 w 695"/>
                <a:gd name="T57" fmla="*/ 176 h 1000"/>
                <a:gd name="T58" fmla="*/ 514 w 695"/>
                <a:gd name="T59" fmla="*/ 101 h 1000"/>
                <a:gd name="T60" fmla="*/ 518 w 695"/>
                <a:gd name="T61" fmla="*/ 103 h 1000"/>
                <a:gd name="T62" fmla="*/ 435 w 695"/>
                <a:gd name="T63" fmla="*/ 53 h 1000"/>
                <a:gd name="T64" fmla="*/ 445 w 695"/>
                <a:gd name="T65" fmla="*/ 57 h 1000"/>
                <a:gd name="T66" fmla="*/ 337 w 695"/>
                <a:gd name="T67" fmla="*/ 48 h 1000"/>
                <a:gd name="T68" fmla="*/ 341 w 695"/>
                <a:gd name="T69" fmla="*/ 48 h 1000"/>
                <a:gd name="T70" fmla="*/ 250 w 695"/>
                <a:gd name="T71" fmla="*/ 57 h 1000"/>
                <a:gd name="T72" fmla="*/ 259 w 695"/>
                <a:gd name="T73" fmla="*/ 54 h 1000"/>
                <a:gd name="T74" fmla="*/ 159 w 695"/>
                <a:gd name="T75" fmla="*/ 104 h 1000"/>
                <a:gd name="T76" fmla="*/ 166 w 695"/>
                <a:gd name="T77" fmla="*/ 99 h 1000"/>
                <a:gd name="T78" fmla="*/ 100 w 695"/>
                <a:gd name="T79" fmla="*/ 174 h 1000"/>
                <a:gd name="T80" fmla="*/ 103 w 695"/>
                <a:gd name="T81" fmla="*/ 169 h 1000"/>
                <a:gd name="T82" fmla="*/ 62 w 695"/>
                <a:gd name="T83" fmla="*/ 252 h 1000"/>
                <a:gd name="T84" fmla="*/ 64 w 695"/>
                <a:gd name="T85" fmla="*/ 245 h 1000"/>
                <a:gd name="T86" fmla="*/ 47 w 695"/>
                <a:gd name="T87" fmla="*/ 353 h 1000"/>
                <a:gd name="T88" fmla="*/ 0 w 695"/>
                <a:gd name="T89" fmla="*/ 346 h 10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695" h="1000">
                  <a:moveTo>
                    <a:pt x="0" y="346"/>
                  </a:moveTo>
                  <a:lnTo>
                    <a:pt x="16" y="238"/>
                  </a:lnTo>
                  <a:cubicBezTo>
                    <a:pt x="17" y="235"/>
                    <a:pt x="17" y="233"/>
                    <a:pt x="19" y="231"/>
                  </a:cubicBezTo>
                  <a:lnTo>
                    <a:pt x="60" y="147"/>
                  </a:lnTo>
                  <a:cubicBezTo>
                    <a:pt x="61" y="145"/>
                    <a:pt x="62" y="144"/>
                    <a:pt x="64" y="142"/>
                  </a:cubicBezTo>
                  <a:lnTo>
                    <a:pt x="130" y="67"/>
                  </a:lnTo>
                  <a:cubicBezTo>
                    <a:pt x="132" y="65"/>
                    <a:pt x="135" y="63"/>
                    <a:pt x="137" y="61"/>
                  </a:cubicBezTo>
                  <a:lnTo>
                    <a:pt x="237" y="11"/>
                  </a:lnTo>
                  <a:cubicBezTo>
                    <a:pt x="240" y="10"/>
                    <a:pt x="243" y="9"/>
                    <a:pt x="246" y="9"/>
                  </a:cubicBezTo>
                  <a:lnTo>
                    <a:pt x="337" y="1"/>
                  </a:lnTo>
                  <a:cubicBezTo>
                    <a:pt x="338" y="0"/>
                    <a:pt x="340" y="0"/>
                    <a:pt x="341" y="1"/>
                  </a:cubicBezTo>
                  <a:lnTo>
                    <a:pt x="449" y="9"/>
                  </a:lnTo>
                  <a:cubicBezTo>
                    <a:pt x="453" y="9"/>
                    <a:pt x="456" y="10"/>
                    <a:pt x="460" y="12"/>
                  </a:cubicBezTo>
                  <a:lnTo>
                    <a:pt x="543" y="62"/>
                  </a:lnTo>
                  <a:cubicBezTo>
                    <a:pt x="544" y="63"/>
                    <a:pt x="545" y="64"/>
                    <a:pt x="546" y="65"/>
                  </a:cubicBezTo>
                  <a:lnTo>
                    <a:pt x="629" y="140"/>
                  </a:lnTo>
                  <a:cubicBezTo>
                    <a:pt x="632" y="142"/>
                    <a:pt x="633" y="145"/>
                    <a:pt x="635" y="147"/>
                  </a:cubicBezTo>
                  <a:lnTo>
                    <a:pt x="676" y="231"/>
                  </a:lnTo>
                  <a:cubicBezTo>
                    <a:pt x="677" y="233"/>
                    <a:pt x="678" y="235"/>
                    <a:pt x="679" y="238"/>
                  </a:cubicBezTo>
                  <a:lnTo>
                    <a:pt x="695" y="346"/>
                  </a:lnTo>
                  <a:cubicBezTo>
                    <a:pt x="695" y="347"/>
                    <a:pt x="695" y="349"/>
                    <a:pt x="695" y="350"/>
                  </a:cubicBezTo>
                  <a:lnTo>
                    <a:pt x="695" y="1000"/>
                  </a:lnTo>
                  <a:lnTo>
                    <a:pt x="647" y="1000"/>
                  </a:lnTo>
                  <a:lnTo>
                    <a:pt x="647" y="350"/>
                  </a:lnTo>
                  <a:lnTo>
                    <a:pt x="648" y="353"/>
                  </a:lnTo>
                  <a:lnTo>
                    <a:pt x="631" y="245"/>
                  </a:lnTo>
                  <a:lnTo>
                    <a:pt x="633" y="252"/>
                  </a:lnTo>
                  <a:lnTo>
                    <a:pt x="592" y="169"/>
                  </a:lnTo>
                  <a:lnTo>
                    <a:pt x="597" y="176"/>
                  </a:lnTo>
                  <a:lnTo>
                    <a:pt x="514" y="101"/>
                  </a:lnTo>
                  <a:lnTo>
                    <a:pt x="518" y="103"/>
                  </a:lnTo>
                  <a:lnTo>
                    <a:pt x="435" y="53"/>
                  </a:lnTo>
                  <a:lnTo>
                    <a:pt x="445" y="57"/>
                  </a:lnTo>
                  <a:lnTo>
                    <a:pt x="337" y="48"/>
                  </a:lnTo>
                  <a:lnTo>
                    <a:pt x="341" y="48"/>
                  </a:lnTo>
                  <a:lnTo>
                    <a:pt x="250" y="57"/>
                  </a:lnTo>
                  <a:lnTo>
                    <a:pt x="259" y="54"/>
                  </a:lnTo>
                  <a:lnTo>
                    <a:pt x="159" y="104"/>
                  </a:lnTo>
                  <a:lnTo>
                    <a:pt x="166" y="99"/>
                  </a:lnTo>
                  <a:lnTo>
                    <a:pt x="100" y="174"/>
                  </a:lnTo>
                  <a:lnTo>
                    <a:pt x="103" y="169"/>
                  </a:lnTo>
                  <a:lnTo>
                    <a:pt x="62" y="252"/>
                  </a:lnTo>
                  <a:lnTo>
                    <a:pt x="64" y="245"/>
                  </a:lnTo>
                  <a:lnTo>
                    <a:pt x="47" y="353"/>
                  </a:lnTo>
                  <a:lnTo>
                    <a:pt x="0" y="346"/>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4" name="Freeform 43">
              <a:extLst>
                <a:ext uri="{FF2B5EF4-FFF2-40B4-BE49-F238E27FC236}">
                  <a16:creationId xmlns:a16="http://schemas.microsoft.com/office/drawing/2014/main" id="{00000000-0008-0000-0000-00002C000000}"/>
                </a:ext>
              </a:extLst>
            </xdr:cNvPr>
            <xdr:cNvSpPr>
              <a:spLocks/>
            </xdr:cNvSpPr>
          </xdr:nvSpPr>
          <xdr:spPr bwMode="auto">
            <a:xfrm>
              <a:off x="2139" y="2549"/>
              <a:ext cx="29" cy="28"/>
            </a:xfrm>
            <a:custGeom>
              <a:avLst/>
              <a:gdLst>
                <a:gd name="T0" fmla="*/ 15 w 29"/>
                <a:gd name="T1" fmla="*/ 0 h 28"/>
                <a:gd name="T2" fmla="*/ 0 w 29"/>
                <a:gd name="T3" fmla="*/ 28 h 28"/>
                <a:gd name="T4" fmla="*/ 29 w 29"/>
                <a:gd name="T5" fmla="*/ 28 h 28"/>
                <a:gd name="T6" fmla="*/ 15 w 29"/>
                <a:gd name="T7" fmla="*/ 0 h 28"/>
              </a:gdLst>
              <a:ahLst/>
              <a:cxnLst>
                <a:cxn ang="0">
                  <a:pos x="T0" y="T1"/>
                </a:cxn>
                <a:cxn ang="0">
                  <a:pos x="T2" y="T3"/>
                </a:cxn>
                <a:cxn ang="0">
                  <a:pos x="T4" y="T5"/>
                </a:cxn>
                <a:cxn ang="0">
                  <a:pos x="T6" y="T7"/>
                </a:cxn>
              </a:cxnLst>
              <a:rect l="0" t="0" r="r" b="b"/>
              <a:pathLst>
                <a:path w="29" h="28">
                  <a:moveTo>
                    <a:pt x="15" y="0"/>
                  </a:moveTo>
                  <a:lnTo>
                    <a:pt x="0" y="28"/>
                  </a:lnTo>
                  <a:lnTo>
                    <a:pt x="29" y="28"/>
                  </a:lnTo>
                  <a:lnTo>
                    <a:pt x="15"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5" name="Freeform 44">
              <a:extLst>
                <a:ext uri="{FF2B5EF4-FFF2-40B4-BE49-F238E27FC236}">
                  <a16:creationId xmlns:a16="http://schemas.microsoft.com/office/drawing/2014/main" id="{00000000-0008-0000-0000-00002D000000}"/>
                </a:ext>
              </a:extLst>
            </xdr:cNvPr>
            <xdr:cNvSpPr>
              <a:spLocks noEditPoints="1"/>
            </xdr:cNvSpPr>
          </xdr:nvSpPr>
          <xdr:spPr bwMode="auto">
            <a:xfrm>
              <a:off x="2137" y="2547"/>
              <a:ext cx="34" cy="32"/>
            </a:xfrm>
            <a:custGeom>
              <a:avLst/>
              <a:gdLst>
                <a:gd name="T0" fmla="*/ 168 w 379"/>
                <a:gd name="T1" fmla="*/ 36 h 360"/>
                <a:gd name="T2" fmla="*/ 211 w 379"/>
                <a:gd name="T3" fmla="*/ 36 h 360"/>
                <a:gd name="T4" fmla="*/ 47 w 379"/>
                <a:gd name="T5" fmla="*/ 348 h 360"/>
                <a:gd name="T6" fmla="*/ 25 w 379"/>
                <a:gd name="T7" fmla="*/ 312 h 360"/>
                <a:gd name="T8" fmla="*/ 353 w 379"/>
                <a:gd name="T9" fmla="*/ 312 h 360"/>
                <a:gd name="T10" fmla="*/ 332 w 379"/>
                <a:gd name="T11" fmla="*/ 348 h 360"/>
                <a:gd name="T12" fmla="*/ 168 w 379"/>
                <a:gd name="T13" fmla="*/ 36 h 360"/>
                <a:gd name="T14" fmla="*/ 375 w 379"/>
                <a:gd name="T15" fmla="*/ 325 h 360"/>
                <a:gd name="T16" fmla="*/ 374 w 379"/>
                <a:gd name="T17" fmla="*/ 349 h 360"/>
                <a:gd name="T18" fmla="*/ 353 w 379"/>
                <a:gd name="T19" fmla="*/ 360 h 360"/>
                <a:gd name="T20" fmla="*/ 25 w 379"/>
                <a:gd name="T21" fmla="*/ 360 h 360"/>
                <a:gd name="T22" fmla="*/ 5 w 379"/>
                <a:gd name="T23" fmla="*/ 349 h 360"/>
                <a:gd name="T24" fmla="*/ 4 w 379"/>
                <a:gd name="T25" fmla="*/ 325 h 360"/>
                <a:gd name="T26" fmla="*/ 168 w 379"/>
                <a:gd name="T27" fmla="*/ 13 h 360"/>
                <a:gd name="T28" fmla="*/ 189 w 379"/>
                <a:gd name="T29" fmla="*/ 0 h 360"/>
                <a:gd name="T30" fmla="*/ 211 w 379"/>
                <a:gd name="T31" fmla="*/ 13 h 360"/>
                <a:gd name="T32" fmla="*/ 375 w 379"/>
                <a:gd name="T33" fmla="*/ 325 h 3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379" h="360">
                  <a:moveTo>
                    <a:pt x="168" y="36"/>
                  </a:moveTo>
                  <a:lnTo>
                    <a:pt x="211" y="36"/>
                  </a:lnTo>
                  <a:lnTo>
                    <a:pt x="47" y="348"/>
                  </a:lnTo>
                  <a:lnTo>
                    <a:pt x="25" y="312"/>
                  </a:lnTo>
                  <a:lnTo>
                    <a:pt x="353" y="312"/>
                  </a:lnTo>
                  <a:lnTo>
                    <a:pt x="332" y="348"/>
                  </a:lnTo>
                  <a:lnTo>
                    <a:pt x="168" y="36"/>
                  </a:lnTo>
                  <a:close/>
                  <a:moveTo>
                    <a:pt x="375" y="325"/>
                  </a:moveTo>
                  <a:cubicBezTo>
                    <a:pt x="379" y="333"/>
                    <a:pt x="378" y="342"/>
                    <a:pt x="374" y="349"/>
                  </a:cubicBezTo>
                  <a:cubicBezTo>
                    <a:pt x="370" y="356"/>
                    <a:pt x="362" y="360"/>
                    <a:pt x="353" y="360"/>
                  </a:cubicBezTo>
                  <a:lnTo>
                    <a:pt x="25" y="360"/>
                  </a:lnTo>
                  <a:cubicBezTo>
                    <a:pt x="17" y="360"/>
                    <a:pt x="9" y="356"/>
                    <a:pt x="5" y="349"/>
                  </a:cubicBezTo>
                  <a:cubicBezTo>
                    <a:pt x="1" y="342"/>
                    <a:pt x="0" y="333"/>
                    <a:pt x="4" y="325"/>
                  </a:cubicBezTo>
                  <a:lnTo>
                    <a:pt x="168" y="13"/>
                  </a:lnTo>
                  <a:cubicBezTo>
                    <a:pt x="172" y="5"/>
                    <a:pt x="181" y="0"/>
                    <a:pt x="189" y="0"/>
                  </a:cubicBezTo>
                  <a:cubicBezTo>
                    <a:pt x="198" y="0"/>
                    <a:pt x="207" y="5"/>
                    <a:pt x="211" y="13"/>
                  </a:cubicBezTo>
                  <a:lnTo>
                    <a:pt x="375" y="325"/>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6" name="Freeform 45">
              <a:extLst>
                <a:ext uri="{FF2B5EF4-FFF2-40B4-BE49-F238E27FC236}">
                  <a16:creationId xmlns:a16="http://schemas.microsoft.com/office/drawing/2014/main" id="{00000000-0008-0000-0000-00002E000000}"/>
                </a:ext>
              </a:extLst>
            </xdr:cNvPr>
            <xdr:cNvSpPr>
              <a:spLocks/>
            </xdr:cNvSpPr>
          </xdr:nvSpPr>
          <xdr:spPr bwMode="auto">
            <a:xfrm>
              <a:off x="2124" y="2534"/>
              <a:ext cx="30" cy="28"/>
            </a:xfrm>
            <a:custGeom>
              <a:avLst/>
              <a:gdLst>
                <a:gd name="T0" fmla="*/ 0 w 30"/>
                <a:gd name="T1" fmla="*/ 0 h 28"/>
                <a:gd name="T2" fmla="*/ 0 w 30"/>
                <a:gd name="T3" fmla="*/ 28 h 28"/>
                <a:gd name="T4" fmla="*/ 30 w 30"/>
                <a:gd name="T5" fmla="*/ 15 h 28"/>
                <a:gd name="T6" fmla="*/ 0 w 30"/>
                <a:gd name="T7" fmla="*/ 0 h 28"/>
              </a:gdLst>
              <a:ahLst/>
              <a:cxnLst>
                <a:cxn ang="0">
                  <a:pos x="T0" y="T1"/>
                </a:cxn>
                <a:cxn ang="0">
                  <a:pos x="T2" y="T3"/>
                </a:cxn>
                <a:cxn ang="0">
                  <a:pos x="T4" y="T5"/>
                </a:cxn>
                <a:cxn ang="0">
                  <a:pos x="T6" y="T7"/>
                </a:cxn>
              </a:cxnLst>
              <a:rect l="0" t="0" r="r" b="b"/>
              <a:pathLst>
                <a:path w="30" h="28">
                  <a:moveTo>
                    <a:pt x="0" y="0"/>
                  </a:moveTo>
                  <a:lnTo>
                    <a:pt x="0" y="28"/>
                  </a:lnTo>
                  <a:lnTo>
                    <a:pt x="30" y="15"/>
                  </a:lnTo>
                  <a:lnTo>
                    <a:pt x="0"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7" name="Freeform 46">
              <a:extLst>
                <a:ext uri="{FF2B5EF4-FFF2-40B4-BE49-F238E27FC236}">
                  <a16:creationId xmlns:a16="http://schemas.microsoft.com/office/drawing/2014/main" id="{00000000-0008-0000-0000-00002F000000}"/>
                </a:ext>
              </a:extLst>
            </xdr:cNvPr>
            <xdr:cNvSpPr>
              <a:spLocks noEditPoints="1"/>
            </xdr:cNvSpPr>
          </xdr:nvSpPr>
          <xdr:spPr bwMode="auto">
            <a:xfrm>
              <a:off x="2122" y="2532"/>
              <a:ext cx="34" cy="32"/>
            </a:xfrm>
            <a:custGeom>
              <a:avLst/>
              <a:gdLst>
                <a:gd name="T0" fmla="*/ 14 w 377"/>
                <a:gd name="T1" fmla="*/ 47 h 363"/>
                <a:gd name="T2" fmla="*/ 48 w 377"/>
                <a:gd name="T3" fmla="*/ 25 h 363"/>
                <a:gd name="T4" fmla="*/ 48 w 377"/>
                <a:gd name="T5" fmla="*/ 337 h 363"/>
                <a:gd name="T6" fmla="*/ 15 w 377"/>
                <a:gd name="T7" fmla="*/ 316 h 363"/>
                <a:gd name="T8" fmla="*/ 343 w 377"/>
                <a:gd name="T9" fmla="*/ 168 h 363"/>
                <a:gd name="T10" fmla="*/ 342 w 377"/>
                <a:gd name="T11" fmla="*/ 211 h 363"/>
                <a:gd name="T12" fmla="*/ 14 w 377"/>
                <a:gd name="T13" fmla="*/ 47 h 363"/>
                <a:gd name="T14" fmla="*/ 363 w 377"/>
                <a:gd name="T15" fmla="*/ 168 h 363"/>
                <a:gd name="T16" fmla="*/ 376 w 377"/>
                <a:gd name="T17" fmla="*/ 190 h 363"/>
                <a:gd name="T18" fmla="*/ 362 w 377"/>
                <a:gd name="T19" fmla="*/ 212 h 363"/>
                <a:gd name="T20" fmla="*/ 34 w 377"/>
                <a:gd name="T21" fmla="*/ 359 h 363"/>
                <a:gd name="T22" fmla="*/ 11 w 377"/>
                <a:gd name="T23" fmla="*/ 358 h 363"/>
                <a:gd name="T24" fmla="*/ 0 w 377"/>
                <a:gd name="T25" fmla="*/ 337 h 363"/>
                <a:gd name="T26" fmla="*/ 0 w 377"/>
                <a:gd name="T27" fmla="*/ 25 h 363"/>
                <a:gd name="T28" fmla="*/ 12 w 377"/>
                <a:gd name="T29" fmla="*/ 5 h 363"/>
                <a:gd name="T30" fmla="*/ 35 w 377"/>
                <a:gd name="T31" fmla="*/ 4 h 363"/>
                <a:gd name="T32" fmla="*/ 363 w 377"/>
                <a:gd name="T33" fmla="*/ 168 h 3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377" h="363">
                  <a:moveTo>
                    <a:pt x="14" y="47"/>
                  </a:moveTo>
                  <a:lnTo>
                    <a:pt x="48" y="25"/>
                  </a:lnTo>
                  <a:lnTo>
                    <a:pt x="48" y="337"/>
                  </a:lnTo>
                  <a:lnTo>
                    <a:pt x="15" y="316"/>
                  </a:lnTo>
                  <a:lnTo>
                    <a:pt x="343" y="168"/>
                  </a:lnTo>
                  <a:lnTo>
                    <a:pt x="342" y="211"/>
                  </a:lnTo>
                  <a:lnTo>
                    <a:pt x="14" y="47"/>
                  </a:lnTo>
                  <a:close/>
                  <a:moveTo>
                    <a:pt x="363" y="168"/>
                  </a:moveTo>
                  <a:cubicBezTo>
                    <a:pt x="371" y="172"/>
                    <a:pt x="377" y="181"/>
                    <a:pt x="376" y="190"/>
                  </a:cubicBezTo>
                  <a:cubicBezTo>
                    <a:pt x="376" y="199"/>
                    <a:pt x="371" y="208"/>
                    <a:pt x="362" y="212"/>
                  </a:cubicBezTo>
                  <a:lnTo>
                    <a:pt x="34" y="359"/>
                  </a:lnTo>
                  <a:cubicBezTo>
                    <a:pt x="27" y="363"/>
                    <a:pt x="18" y="362"/>
                    <a:pt x="11" y="358"/>
                  </a:cubicBezTo>
                  <a:cubicBezTo>
                    <a:pt x="5" y="353"/>
                    <a:pt x="0" y="346"/>
                    <a:pt x="0" y="337"/>
                  </a:cubicBezTo>
                  <a:lnTo>
                    <a:pt x="0" y="25"/>
                  </a:lnTo>
                  <a:cubicBezTo>
                    <a:pt x="0" y="17"/>
                    <a:pt x="5" y="9"/>
                    <a:pt x="12" y="5"/>
                  </a:cubicBezTo>
                  <a:cubicBezTo>
                    <a:pt x="19" y="1"/>
                    <a:pt x="28" y="0"/>
                    <a:pt x="35" y="4"/>
                  </a:cubicBezTo>
                  <a:lnTo>
                    <a:pt x="363" y="168"/>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8" name="Freeform 47">
              <a:extLst>
                <a:ext uri="{FF2B5EF4-FFF2-40B4-BE49-F238E27FC236}">
                  <a16:creationId xmlns:a16="http://schemas.microsoft.com/office/drawing/2014/main" id="{00000000-0008-0000-0000-000030000000}"/>
                </a:ext>
              </a:extLst>
            </xdr:cNvPr>
            <xdr:cNvSpPr>
              <a:spLocks/>
            </xdr:cNvSpPr>
          </xdr:nvSpPr>
          <xdr:spPr bwMode="auto">
            <a:xfrm>
              <a:off x="2150" y="2476"/>
              <a:ext cx="21" cy="74"/>
            </a:xfrm>
            <a:custGeom>
              <a:avLst/>
              <a:gdLst>
                <a:gd name="T0" fmla="*/ 172 w 226"/>
                <a:gd name="T1" fmla="*/ 10 h 813"/>
                <a:gd name="T2" fmla="*/ 223 w 226"/>
                <a:gd name="T3" fmla="*/ 107 h 813"/>
                <a:gd name="T4" fmla="*/ 212 w 226"/>
                <a:gd name="T5" fmla="*/ 181 h 813"/>
                <a:gd name="T6" fmla="*/ 117 w 226"/>
                <a:gd name="T7" fmla="*/ 240 h 813"/>
                <a:gd name="T8" fmla="*/ 93 w 226"/>
                <a:gd name="T9" fmla="*/ 262 h 813"/>
                <a:gd name="T10" fmla="*/ 56 w 226"/>
                <a:gd name="T11" fmla="*/ 356 h 813"/>
                <a:gd name="T12" fmla="*/ 54 w 226"/>
                <a:gd name="T13" fmla="*/ 397 h 813"/>
                <a:gd name="T14" fmla="*/ 96 w 226"/>
                <a:gd name="T15" fmla="*/ 409 h 813"/>
                <a:gd name="T16" fmla="*/ 105 w 226"/>
                <a:gd name="T17" fmla="*/ 394 h 813"/>
                <a:gd name="T18" fmla="*/ 173 w 226"/>
                <a:gd name="T19" fmla="*/ 343 h 813"/>
                <a:gd name="T20" fmla="*/ 200 w 226"/>
                <a:gd name="T21" fmla="*/ 332 h 813"/>
                <a:gd name="T22" fmla="*/ 92 w 226"/>
                <a:gd name="T23" fmla="*/ 346 h 813"/>
                <a:gd name="T24" fmla="*/ 72 w 226"/>
                <a:gd name="T25" fmla="*/ 371 h 813"/>
                <a:gd name="T26" fmla="*/ 48 w 226"/>
                <a:gd name="T27" fmla="*/ 512 h 813"/>
                <a:gd name="T28" fmla="*/ 78 w 226"/>
                <a:gd name="T29" fmla="*/ 605 h 813"/>
                <a:gd name="T30" fmla="*/ 79 w 226"/>
                <a:gd name="T31" fmla="*/ 608 h 813"/>
                <a:gd name="T32" fmla="*/ 149 w 226"/>
                <a:gd name="T33" fmla="*/ 562 h 813"/>
                <a:gd name="T34" fmla="*/ 162 w 226"/>
                <a:gd name="T35" fmla="*/ 541 h 813"/>
                <a:gd name="T36" fmla="*/ 112 w 226"/>
                <a:gd name="T37" fmla="*/ 532 h 813"/>
                <a:gd name="T38" fmla="*/ 93 w 226"/>
                <a:gd name="T39" fmla="*/ 537 h 813"/>
                <a:gd name="T40" fmla="*/ 47 w 226"/>
                <a:gd name="T41" fmla="*/ 649 h 813"/>
                <a:gd name="T42" fmla="*/ 48 w 226"/>
                <a:gd name="T43" fmla="*/ 713 h 813"/>
                <a:gd name="T44" fmla="*/ 1 w 226"/>
                <a:gd name="T45" fmla="*/ 721 h 813"/>
                <a:gd name="T46" fmla="*/ 2 w 226"/>
                <a:gd name="T47" fmla="*/ 634 h 813"/>
                <a:gd name="T48" fmla="*/ 52 w 226"/>
                <a:gd name="T49" fmla="*/ 513 h 813"/>
                <a:gd name="T50" fmla="*/ 112 w 226"/>
                <a:gd name="T51" fmla="*/ 484 h 813"/>
                <a:gd name="T52" fmla="*/ 223 w 226"/>
                <a:gd name="T53" fmla="*/ 517 h 813"/>
                <a:gd name="T54" fmla="*/ 180 w 226"/>
                <a:gd name="T55" fmla="*/ 597 h 813"/>
                <a:gd name="T56" fmla="*/ 130 w 226"/>
                <a:gd name="T57" fmla="*/ 625 h 813"/>
                <a:gd name="T58" fmla="*/ 64 w 226"/>
                <a:gd name="T59" fmla="*/ 649 h 813"/>
                <a:gd name="T60" fmla="*/ 17 w 226"/>
                <a:gd name="T61" fmla="*/ 612 h 813"/>
                <a:gd name="T62" fmla="*/ 9 w 226"/>
                <a:gd name="T63" fmla="*/ 436 h 813"/>
                <a:gd name="T64" fmla="*/ 61 w 226"/>
                <a:gd name="T65" fmla="*/ 310 h 813"/>
                <a:gd name="T66" fmla="*/ 112 w 226"/>
                <a:gd name="T67" fmla="*/ 284 h 813"/>
                <a:gd name="T68" fmla="*/ 224 w 226"/>
                <a:gd name="T69" fmla="*/ 312 h 813"/>
                <a:gd name="T70" fmla="*/ 180 w 226"/>
                <a:gd name="T71" fmla="*/ 414 h 813"/>
                <a:gd name="T72" fmla="*/ 130 w 226"/>
                <a:gd name="T73" fmla="*/ 433 h 813"/>
                <a:gd name="T74" fmla="*/ 64 w 226"/>
                <a:gd name="T75" fmla="*/ 457 h 813"/>
                <a:gd name="T76" fmla="*/ 17 w 226"/>
                <a:gd name="T77" fmla="*/ 419 h 813"/>
                <a:gd name="T78" fmla="*/ 25 w 226"/>
                <a:gd name="T79" fmla="*/ 285 h 813"/>
                <a:gd name="T80" fmla="*/ 57 w 226"/>
                <a:gd name="T81" fmla="*/ 231 h 813"/>
                <a:gd name="T82" fmla="*/ 156 w 226"/>
                <a:gd name="T83" fmla="*/ 184 h 813"/>
                <a:gd name="T84" fmla="*/ 169 w 226"/>
                <a:gd name="T85" fmla="*/ 162 h 813"/>
                <a:gd name="T86" fmla="*/ 154 w 226"/>
                <a:gd name="T87" fmla="*/ 67 h 813"/>
                <a:gd name="T88" fmla="*/ 152 w 226"/>
                <a:gd name="T89" fmla="*/ 48 h 8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226" h="813">
                  <a:moveTo>
                    <a:pt x="112" y="0"/>
                  </a:moveTo>
                  <a:lnTo>
                    <a:pt x="152" y="0"/>
                  </a:lnTo>
                  <a:cubicBezTo>
                    <a:pt x="160" y="0"/>
                    <a:pt x="167" y="4"/>
                    <a:pt x="172" y="10"/>
                  </a:cubicBezTo>
                  <a:lnTo>
                    <a:pt x="196" y="44"/>
                  </a:lnTo>
                  <a:cubicBezTo>
                    <a:pt x="197" y="45"/>
                    <a:pt x="198" y="47"/>
                    <a:pt x="199" y="49"/>
                  </a:cubicBezTo>
                  <a:lnTo>
                    <a:pt x="223" y="107"/>
                  </a:lnTo>
                  <a:cubicBezTo>
                    <a:pt x="224" y="111"/>
                    <a:pt x="225" y="116"/>
                    <a:pt x="224" y="120"/>
                  </a:cubicBezTo>
                  <a:lnTo>
                    <a:pt x="216" y="170"/>
                  </a:lnTo>
                  <a:cubicBezTo>
                    <a:pt x="216" y="174"/>
                    <a:pt x="214" y="178"/>
                    <a:pt x="212" y="181"/>
                  </a:cubicBezTo>
                  <a:lnTo>
                    <a:pt x="180" y="223"/>
                  </a:lnTo>
                  <a:cubicBezTo>
                    <a:pt x="176" y="227"/>
                    <a:pt x="171" y="231"/>
                    <a:pt x="165" y="232"/>
                  </a:cubicBezTo>
                  <a:lnTo>
                    <a:pt x="117" y="240"/>
                  </a:lnTo>
                  <a:lnTo>
                    <a:pt x="128" y="235"/>
                  </a:lnTo>
                  <a:lnTo>
                    <a:pt x="88" y="268"/>
                  </a:lnTo>
                  <a:lnTo>
                    <a:pt x="93" y="262"/>
                  </a:lnTo>
                  <a:lnTo>
                    <a:pt x="69" y="303"/>
                  </a:lnTo>
                  <a:lnTo>
                    <a:pt x="72" y="298"/>
                  </a:lnTo>
                  <a:lnTo>
                    <a:pt x="56" y="356"/>
                  </a:lnTo>
                  <a:lnTo>
                    <a:pt x="56" y="347"/>
                  </a:lnTo>
                  <a:lnTo>
                    <a:pt x="64" y="414"/>
                  </a:lnTo>
                  <a:lnTo>
                    <a:pt x="54" y="397"/>
                  </a:lnTo>
                  <a:lnTo>
                    <a:pt x="78" y="413"/>
                  </a:lnTo>
                  <a:lnTo>
                    <a:pt x="64" y="409"/>
                  </a:lnTo>
                  <a:lnTo>
                    <a:pt x="96" y="409"/>
                  </a:lnTo>
                  <a:lnTo>
                    <a:pt x="79" y="417"/>
                  </a:lnTo>
                  <a:lnTo>
                    <a:pt x="95" y="400"/>
                  </a:lnTo>
                  <a:cubicBezTo>
                    <a:pt x="98" y="397"/>
                    <a:pt x="101" y="395"/>
                    <a:pt x="105" y="394"/>
                  </a:cubicBezTo>
                  <a:lnTo>
                    <a:pt x="153" y="377"/>
                  </a:lnTo>
                  <a:lnTo>
                    <a:pt x="141" y="385"/>
                  </a:lnTo>
                  <a:lnTo>
                    <a:pt x="173" y="343"/>
                  </a:lnTo>
                  <a:lnTo>
                    <a:pt x="169" y="354"/>
                  </a:lnTo>
                  <a:lnTo>
                    <a:pt x="177" y="304"/>
                  </a:lnTo>
                  <a:lnTo>
                    <a:pt x="200" y="332"/>
                  </a:lnTo>
                  <a:lnTo>
                    <a:pt x="112" y="332"/>
                  </a:lnTo>
                  <a:lnTo>
                    <a:pt x="124" y="329"/>
                  </a:lnTo>
                  <a:lnTo>
                    <a:pt x="92" y="346"/>
                  </a:lnTo>
                  <a:lnTo>
                    <a:pt x="100" y="339"/>
                  </a:lnTo>
                  <a:lnTo>
                    <a:pt x="68" y="381"/>
                  </a:lnTo>
                  <a:lnTo>
                    <a:pt x="72" y="371"/>
                  </a:lnTo>
                  <a:lnTo>
                    <a:pt x="56" y="446"/>
                  </a:lnTo>
                  <a:lnTo>
                    <a:pt x="48" y="519"/>
                  </a:lnTo>
                  <a:lnTo>
                    <a:pt x="48" y="512"/>
                  </a:lnTo>
                  <a:lnTo>
                    <a:pt x="64" y="604"/>
                  </a:lnTo>
                  <a:lnTo>
                    <a:pt x="54" y="589"/>
                  </a:lnTo>
                  <a:lnTo>
                    <a:pt x="78" y="605"/>
                  </a:lnTo>
                  <a:lnTo>
                    <a:pt x="64" y="601"/>
                  </a:lnTo>
                  <a:lnTo>
                    <a:pt x="96" y="601"/>
                  </a:lnTo>
                  <a:lnTo>
                    <a:pt x="79" y="608"/>
                  </a:lnTo>
                  <a:lnTo>
                    <a:pt x="95" y="592"/>
                  </a:lnTo>
                  <a:cubicBezTo>
                    <a:pt x="97" y="590"/>
                    <a:pt x="99" y="588"/>
                    <a:pt x="101" y="587"/>
                  </a:cubicBezTo>
                  <a:lnTo>
                    <a:pt x="149" y="562"/>
                  </a:lnTo>
                  <a:lnTo>
                    <a:pt x="141" y="569"/>
                  </a:lnTo>
                  <a:lnTo>
                    <a:pt x="165" y="536"/>
                  </a:lnTo>
                  <a:lnTo>
                    <a:pt x="162" y="541"/>
                  </a:lnTo>
                  <a:lnTo>
                    <a:pt x="178" y="500"/>
                  </a:lnTo>
                  <a:lnTo>
                    <a:pt x="200" y="532"/>
                  </a:lnTo>
                  <a:lnTo>
                    <a:pt x="112" y="532"/>
                  </a:lnTo>
                  <a:lnTo>
                    <a:pt x="122" y="530"/>
                  </a:lnTo>
                  <a:lnTo>
                    <a:pt x="82" y="547"/>
                  </a:lnTo>
                  <a:lnTo>
                    <a:pt x="93" y="537"/>
                  </a:lnTo>
                  <a:lnTo>
                    <a:pt x="69" y="579"/>
                  </a:lnTo>
                  <a:lnTo>
                    <a:pt x="71" y="574"/>
                  </a:lnTo>
                  <a:lnTo>
                    <a:pt x="47" y="649"/>
                  </a:lnTo>
                  <a:lnTo>
                    <a:pt x="48" y="642"/>
                  </a:lnTo>
                  <a:lnTo>
                    <a:pt x="48" y="717"/>
                  </a:lnTo>
                  <a:lnTo>
                    <a:pt x="48" y="713"/>
                  </a:lnTo>
                  <a:lnTo>
                    <a:pt x="64" y="804"/>
                  </a:lnTo>
                  <a:lnTo>
                    <a:pt x="17" y="813"/>
                  </a:lnTo>
                  <a:lnTo>
                    <a:pt x="1" y="721"/>
                  </a:lnTo>
                  <a:cubicBezTo>
                    <a:pt x="1" y="719"/>
                    <a:pt x="0" y="718"/>
                    <a:pt x="0" y="717"/>
                  </a:cubicBezTo>
                  <a:lnTo>
                    <a:pt x="0" y="642"/>
                  </a:lnTo>
                  <a:cubicBezTo>
                    <a:pt x="0" y="639"/>
                    <a:pt x="1" y="637"/>
                    <a:pt x="2" y="634"/>
                  </a:cubicBezTo>
                  <a:lnTo>
                    <a:pt x="26" y="559"/>
                  </a:lnTo>
                  <a:cubicBezTo>
                    <a:pt x="26" y="558"/>
                    <a:pt x="27" y="556"/>
                    <a:pt x="28" y="555"/>
                  </a:cubicBezTo>
                  <a:lnTo>
                    <a:pt x="52" y="513"/>
                  </a:lnTo>
                  <a:cubicBezTo>
                    <a:pt x="54" y="508"/>
                    <a:pt x="58" y="505"/>
                    <a:pt x="63" y="503"/>
                  </a:cubicBezTo>
                  <a:lnTo>
                    <a:pt x="103" y="486"/>
                  </a:lnTo>
                  <a:cubicBezTo>
                    <a:pt x="106" y="485"/>
                    <a:pt x="109" y="484"/>
                    <a:pt x="112" y="484"/>
                  </a:cubicBezTo>
                  <a:lnTo>
                    <a:pt x="200" y="484"/>
                  </a:lnTo>
                  <a:cubicBezTo>
                    <a:pt x="208" y="484"/>
                    <a:pt x="216" y="488"/>
                    <a:pt x="220" y="495"/>
                  </a:cubicBezTo>
                  <a:cubicBezTo>
                    <a:pt x="225" y="501"/>
                    <a:pt x="226" y="509"/>
                    <a:pt x="223" y="517"/>
                  </a:cubicBezTo>
                  <a:lnTo>
                    <a:pt x="207" y="559"/>
                  </a:lnTo>
                  <a:cubicBezTo>
                    <a:pt x="206" y="560"/>
                    <a:pt x="205" y="562"/>
                    <a:pt x="204" y="564"/>
                  </a:cubicBezTo>
                  <a:lnTo>
                    <a:pt x="180" y="597"/>
                  </a:lnTo>
                  <a:cubicBezTo>
                    <a:pt x="178" y="600"/>
                    <a:pt x="175" y="603"/>
                    <a:pt x="172" y="605"/>
                  </a:cubicBezTo>
                  <a:lnTo>
                    <a:pt x="124" y="630"/>
                  </a:lnTo>
                  <a:lnTo>
                    <a:pt x="130" y="625"/>
                  </a:lnTo>
                  <a:lnTo>
                    <a:pt x="114" y="642"/>
                  </a:lnTo>
                  <a:cubicBezTo>
                    <a:pt x="109" y="646"/>
                    <a:pt x="103" y="649"/>
                    <a:pt x="96" y="649"/>
                  </a:cubicBezTo>
                  <a:lnTo>
                    <a:pt x="64" y="649"/>
                  </a:lnTo>
                  <a:cubicBezTo>
                    <a:pt x="60" y="649"/>
                    <a:pt x="55" y="647"/>
                    <a:pt x="51" y="645"/>
                  </a:cubicBezTo>
                  <a:lnTo>
                    <a:pt x="27" y="628"/>
                  </a:lnTo>
                  <a:cubicBezTo>
                    <a:pt x="22" y="624"/>
                    <a:pt x="18" y="619"/>
                    <a:pt x="17" y="612"/>
                  </a:cubicBezTo>
                  <a:lnTo>
                    <a:pt x="1" y="521"/>
                  </a:lnTo>
                  <a:cubicBezTo>
                    <a:pt x="0" y="518"/>
                    <a:pt x="0" y="516"/>
                    <a:pt x="1" y="514"/>
                  </a:cubicBezTo>
                  <a:lnTo>
                    <a:pt x="9" y="436"/>
                  </a:lnTo>
                  <a:lnTo>
                    <a:pt x="25" y="361"/>
                  </a:lnTo>
                  <a:cubicBezTo>
                    <a:pt x="26" y="358"/>
                    <a:pt x="27" y="355"/>
                    <a:pt x="29" y="352"/>
                  </a:cubicBezTo>
                  <a:lnTo>
                    <a:pt x="61" y="310"/>
                  </a:lnTo>
                  <a:cubicBezTo>
                    <a:pt x="64" y="307"/>
                    <a:pt x="66" y="305"/>
                    <a:pt x="69" y="303"/>
                  </a:cubicBezTo>
                  <a:lnTo>
                    <a:pt x="101" y="287"/>
                  </a:lnTo>
                  <a:cubicBezTo>
                    <a:pt x="105" y="285"/>
                    <a:pt x="109" y="284"/>
                    <a:pt x="112" y="284"/>
                  </a:cubicBezTo>
                  <a:lnTo>
                    <a:pt x="200" y="284"/>
                  </a:lnTo>
                  <a:cubicBezTo>
                    <a:pt x="207" y="284"/>
                    <a:pt x="214" y="287"/>
                    <a:pt x="219" y="292"/>
                  </a:cubicBezTo>
                  <a:cubicBezTo>
                    <a:pt x="223" y="298"/>
                    <a:pt x="225" y="305"/>
                    <a:pt x="224" y="312"/>
                  </a:cubicBezTo>
                  <a:lnTo>
                    <a:pt x="216" y="362"/>
                  </a:lnTo>
                  <a:cubicBezTo>
                    <a:pt x="216" y="366"/>
                    <a:pt x="214" y="370"/>
                    <a:pt x="212" y="373"/>
                  </a:cubicBezTo>
                  <a:lnTo>
                    <a:pt x="180" y="414"/>
                  </a:lnTo>
                  <a:cubicBezTo>
                    <a:pt x="177" y="418"/>
                    <a:pt x="173" y="421"/>
                    <a:pt x="168" y="422"/>
                  </a:cubicBezTo>
                  <a:lnTo>
                    <a:pt x="120" y="439"/>
                  </a:lnTo>
                  <a:lnTo>
                    <a:pt x="130" y="433"/>
                  </a:lnTo>
                  <a:lnTo>
                    <a:pt x="114" y="450"/>
                  </a:lnTo>
                  <a:cubicBezTo>
                    <a:pt x="109" y="454"/>
                    <a:pt x="103" y="457"/>
                    <a:pt x="96" y="457"/>
                  </a:cubicBezTo>
                  <a:lnTo>
                    <a:pt x="64" y="457"/>
                  </a:lnTo>
                  <a:cubicBezTo>
                    <a:pt x="60" y="457"/>
                    <a:pt x="55" y="456"/>
                    <a:pt x="51" y="453"/>
                  </a:cubicBezTo>
                  <a:lnTo>
                    <a:pt x="27" y="436"/>
                  </a:lnTo>
                  <a:cubicBezTo>
                    <a:pt x="21" y="432"/>
                    <a:pt x="17" y="426"/>
                    <a:pt x="17" y="419"/>
                  </a:cubicBezTo>
                  <a:lnTo>
                    <a:pt x="9" y="353"/>
                  </a:lnTo>
                  <a:cubicBezTo>
                    <a:pt x="8" y="350"/>
                    <a:pt x="8" y="346"/>
                    <a:pt x="9" y="343"/>
                  </a:cubicBezTo>
                  <a:lnTo>
                    <a:pt x="25" y="285"/>
                  </a:lnTo>
                  <a:cubicBezTo>
                    <a:pt x="26" y="283"/>
                    <a:pt x="27" y="281"/>
                    <a:pt x="28" y="279"/>
                  </a:cubicBezTo>
                  <a:lnTo>
                    <a:pt x="52" y="238"/>
                  </a:lnTo>
                  <a:cubicBezTo>
                    <a:pt x="53" y="235"/>
                    <a:pt x="55" y="233"/>
                    <a:pt x="57" y="231"/>
                  </a:cubicBezTo>
                  <a:lnTo>
                    <a:pt x="97" y="198"/>
                  </a:lnTo>
                  <a:cubicBezTo>
                    <a:pt x="100" y="195"/>
                    <a:pt x="104" y="193"/>
                    <a:pt x="108" y="193"/>
                  </a:cubicBezTo>
                  <a:lnTo>
                    <a:pt x="156" y="184"/>
                  </a:lnTo>
                  <a:lnTo>
                    <a:pt x="141" y="193"/>
                  </a:lnTo>
                  <a:lnTo>
                    <a:pt x="173" y="152"/>
                  </a:lnTo>
                  <a:lnTo>
                    <a:pt x="169" y="162"/>
                  </a:lnTo>
                  <a:lnTo>
                    <a:pt x="177" y="112"/>
                  </a:lnTo>
                  <a:lnTo>
                    <a:pt x="178" y="125"/>
                  </a:lnTo>
                  <a:lnTo>
                    <a:pt x="154" y="67"/>
                  </a:lnTo>
                  <a:lnTo>
                    <a:pt x="157" y="72"/>
                  </a:lnTo>
                  <a:lnTo>
                    <a:pt x="133" y="38"/>
                  </a:lnTo>
                  <a:lnTo>
                    <a:pt x="152" y="48"/>
                  </a:lnTo>
                  <a:lnTo>
                    <a:pt x="112" y="48"/>
                  </a:lnTo>
                  <a:lnTo>
                    <a:pt x="112"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9" name="Freeform 48">
              <a:extLst>
                <a:ext uri="{FF2B5EF4-FFF2-40B4-BE49-F238E27FC236}">
                  <a16:creationId xmlns:a16="http://schemas.microsoft.com/office/drawing/2014/main" id="{00000000-0008-0000-0000-000031000000}"/>
                </a:ext>
              </a:extLst>
            </xdr:cNvPr>
            <xdr:cNvSpPr>
              <a:spLocks/>
            </xdr:cNvSpPr>
          </xdr:nvSpPr>
          <xdr:spPr bwMode="auto">
            <a:xfrm>
              <a:off x="2198" y="2549"/>
              <a:ext cx="30" cy="28"/>
            </a:xfrm>
            <a:custGeom>
              <a:avLst/>
              <a:gdLst>
                <a:gd name="T0" fmla="*/ 14 w 30"/>
                <a:gd name="T1" fmla="*/ 0 h 28"/>
                <a:gd name="T2" fmla="*/ 30 w 30"/>
                <a:gd name="T3" fmla="*/ 28 h 28"/>
                <a:gd name="T4" fmla="*/ 0 w 30"/>
                <a:gd name="T5" fmla="*/ 28 h 28"/>
                <a:gd name="T6" fmla="*/ 14 w 30"/>
                <a:gd name="T7" fmla="*/ 0 h 28"/>
              </a:gdLst>
              <a:ahLst/>
              <a:cxnLst>
                <a:cxn ang="0">
                  <a:pos x="T0" y="T1"/>
                </a:cxn>
                <a:cxn ang="0">
                  <a:pos x="T2" y="T3"/>
                </a:cxn>
                <a:cxn ang="0">
                  <a:pos x="T4" y="T5"/>
                </a:cxn>
                <a:cxn ang="0">
                  <a:pos x="T6" y="T7"/>
                </a:cxn>
              </a:cxnLst>
              <a:rect l="0" t="0" r="r" b="b"/>
              <a:pathLst>
                <a:path w="30" h="28">
                  <a:moveTo>
                    <a:pt x="14" y="0"/>
                  </a:moveTo>
                  <a:lnTo>
                    <a:pt x="30" y="28"/>
                  </a:lnTo>
                  <a:lnTo>
                    <a:pt x="0" y="28"/>
                  </a:lnTo>
                  <a:lnTo>
                    <a:pt x="14"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0" name="Freeform 49">
              <a:extLst>
                <a:ext uri="{FF2B5EF4-FFF2-40B4-BE49-F238E27FC236}">
                  <a16:creationId xmlns:a16="http://schemas.microsoft.com/office/drawing/2014/main" id="{00000000-0008-0000-0000-000032000000}"/>
                </a:ext>
              </a:extLst>
            </xdr:cNvPr>
            <xdr:cNvSpPr>
              <a:spLocks noEditPoints="1"/>
            </xdr:cNvSpPr>
          </xdr:nvSpPr>
          <xdr:spPr bwMode="auto">
            <a:xfrm>
              <a:off x="2196" y="2547"/>
              <a:ext cx="34" cy="32"/>
            </a:xfrm>
            <a:custGeom>
              <a:avLst/>
              <a:gdLst>
                <a:gd name="T0" fmla="*/ 164 w 379"/>
                <a:gd name="T1" fmla="*/ 14 h 360"/>
                <a:gd name="T2" fmla="*/ 185 w 379"/>
                <a:gd name="T3" fmla="*/ 0 h 360"/>
                <a:gd name="T4" fmla="*/ 206 w 379"/>
                <a:gd name="T5" fmla="*/ 13 h 360"/>
                <a:gd name="T6" fmla="*/ 375 w 379"/>
                <a:gd name="T7" fmla="*/ 325 h 360"/>
                <a:gd name="T8" fmla="*/ 374 w 379"/>
                <a:gd name="T9" fmla="*/ 349 h 360"/>
                <a:gd name="T10" fmla="*/ 353 w 379"/>
                <a:gd name="T11" fmla="*/ 360 h 360"/>
                <a:gd name="T12" fmla="*/ 25 w 379"/>
                <a:gd name="T13" fmla="*/ 360 h 360"/>
                <a:gd name="T14" fmla="*/ 5 w 379"/>
                <a:gd name="T15" fmla="*/ 349 h 360"/>
                <a:gd name="T16" fmla="*/ 4 w 379"/>
                <a:gd name="T17" fmla="*/ 326 h 360"/>
                <a:gd name="T18" fmla="*/ 164 w 379"/>
                <a:gd name="T19" fmla="*/ 14 h 360"/>
                <a:gd name="T20" fmla="*/ 47 w 379"/>
                <a:gd name="T21" fmla="*/ 347 h 360"/>
                <a:gd name="T22" fmla="*/ 25 w 379"/>
                <a:gd name="T23" fmla="*/ 312 h 360"/>
                <a:gd name="T24" fmla="*/ 353 w 379"/>
                <a:gd name="T25" fmla="*/ 312 h 360"/>
                <a:gd name="T26" fmla="*/ 332 w 379"/>
                <a:gd name="T27" fmla="*/ 348 h 360"/>
                <a:gd name="T28" fmla="*/ 164 w 379"/>
                <a:gd name="T29" fmla="*/ 36 h 360"/>
                <a:gd name="T30" fmla="*/ 207 w 379"/>
                <a:gd name="T31" fmla="*/ 35 h 360"/>
                <a:gd name="T32" fmla="*/ 47 w 379"/>
                <a:gd name="T33" fmla="*/ 347 h 3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379" h="360">
                  <a:moveTo>
                    <a:pt x="164" y="14"/>
                  </a:moveTo>
                  <a:cubicBezTo>
                    <a:pt x="168" y="6"/>
                    <a:pt x="176" y="1"/>
                    <a:pt x="185" y="0"/>
                  </a:cubicBezTo>
                  <a:cubicBezTo>
                    <a:pt x="194" y="0"/>
                    <a:pt x="202" y="5"/>
                    <a:pt x="206" y="13"/>
                  </a:cubicBezTo>
                  <a:lnTo>
                    <a:pt x="375" y="325"/>
                  </a:lnTo>
                  <a:cubicBezTo>
                    <a:pt x="379" y="333"/>
                    <a:pt x="378" y="342"/>
                    <a:pt x="374" y="349"/>
                  </a:cubicBezTo>
                  <a:cubicBezTo>
                    <a:pt x="370" y="356"/>
                    <a:pt x="362" y="360"/>
                    <a:pt x="353" y="360"/>
                  </a:cubicBezTo>
                  <a:lnTo>
                    <a:pt x="25" y="360"/>
                  </a:lnTo>
                  <a:cubicBezTo>
                    <a:pt x="17" y="360"/>
                    <a:pt x="9" y="356"/>
                    <a:pt x="5" y="349"/>
                  </a:cubicBezTo>
                  <a:cubicBezTo>
                    <a:pt x="1" y="342"/>
                    <a:pt x="0" y="333"/>
                    <a:pt x="4" y="326"/>
                  </a:cubicBezTo>
                  <a:lnTo>
                    <a:pt x="164" y="14"/>
                  </a:lnTo>
                  <a:close/>
                  <a:moveTo>
                    <a:pt x="47" y="347"/>
                  </a:moveTo>
                  <a:lnTo>
                    <a:pt x="25" y="312"/>
                  </a:lnTo>
                  <a:lnTo>
                    <a:pt x="353" y="312"/>
                  </a:lnTo>
                  <a:lnTo>
                    <a:pt x="332" y="348"/>
                  </a:lnTo>
                  <a:lnTo>
                    <a:pt x="164" y="36"/>
                  </a:lnTo>
                  <a:lnTo>
                    <a:pt x="207" y="35"/>
                  </a:lnTo>
                  <a:lnTo>
                    <a:pt x="47" y="347"/>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1" name="Freeform 50">
              <a:extLst>
                <a:ext uri="{FF2B5EF4-FFF2-40B4-BE49-F238E27FC236}">
                  <a16:creationId xmlns:a16="http://schemas.microsoft.com/office/drawing/2014/main" id="{00000000-0008-0000-0000-000033000000}"/>
                </a:ext>
              </a:extLst>
            </xdr:cNvPr>
            <xdr:cNvSpPr>
              <a:spLocks/>
            </xdr:cNvSpPr>
          </xdr:nvSpPr>
          <xdr:spPr bwMode="auto">
            <a:xfrm>
              <a:off x="2212" y="2534"/>
              <a:ext cx="31" cy="28"/>
            </a:xfrm>
            <a:custGeom>
              <a:avLst/>
              <a:gdLst>
                <a:gd name="T0" fmla="*/ 31 w 31"/>
                <a:gd name="T1" fmla="*/ 0 h 28"/>
                <a:gd name="T2" fmla="*/ 31 w 31"/>
                <a:gd name="T3" fmla="*/ 28 h 28"/>
                <a:gd name="T4" fmla="*/ 0 w 31"/>
                <a:gd name="T5" fmla="*/ 15 h 28"/>
                <a:gd name="T6" fmla="*/ 31 w 31"/>
                <a:gd name="T7" fmla="*/ 0 h 28"/>
              </a:gdLst>
              <a:ahLst/>
              <a:cxnLst>
                <a:cxn ang="0">
                  <a:pos x="T0" y="T1"/>
                </a:cxn>
                <a:cxn ang="0">
                  <a:pos x="T2" y="T3"/>
                </a:cxn>
                <a:cxn ang="0">
                  <a:pos x="T4" y="T5"/>
                </a:cxn>
                <a:cxn ang="0">
                  <a:pos x="T6" y="T7"/>
                </a:cxn>
              </a:cxnLst>
              <a:rect l="0" t="0" r="r" b="b"/>
              <a:pathLst>
                <a:path w="31" h="28">
                  <a:moveTo>
                    <a:pt x="31" y="0"/>
                  </a:moveTo>
                  <a:lnTo>
                    <a:pt x="31" y="28"/>
                  </a:lnTo>
                  <a:lnTo>
                    <a:pt x="0" y="15"/>
                  </a:lnTo>
                  <a:lnTo>
                    <a:pt x="31"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2" name="Freeform 51">
              <a:extLst>
                <a:ext uri="{FF2B5EF4-FFF2-40B4-BE49-F238E27FC236}">
                  <a16:creationId xmlns:a16="http://schemas.microsoft.com/office/drawing/2014/main" id="{00000000-0008-0000-0000-000034000000}"/>
                </a:ext>
              </a:extLst>
            </xdr:cNvPr>
            <xdr:cNvSpPr>
              <a:spLocks noEditPoints="1"/>
            </xdr:cNvSpPr>
          </xdr:nvSpPr>
          <xdr:spPr bwMode="auto">
            <a:xfrm>
              <a:off x="2210" y="2532"/>
              <a:ext cx="35" cy="32"/>
            </a:xfrm>
            <a:custGeom>
              <a:avLst/>
              <a:gdLst>
                <a:gd name="T0" fmla="*/ 350 w 384"/>
                <a:gd name="T1" fmla="*/ 4 h 363"/>
                <a:gd name="T2" fmla="*/ 373 w 384"/>
                <a:gd name="T3" fmla="*/ 5 h 363"/>
                <a:gd name="T4" fmla="*/ 384 w 384"/>
                <a:gd name="T5" fmla="*/ 25 h 363"/>
                <a:gd name="T6" fmla="*/ 384 w 384"/>
                <a:gd name="T7" fmla="*/ 337 h 363"/>
                <a:gd name="T8" fmla="*/ 374 w 384"/>
                <a:gd name="T9" fmla="*/ 358 h 363"/>
                <a:gd name="T10" fmla="*/ 351 w 384"/>
                <a:gd name="T11" fmla="*/ 359 h 363"/>
                <a:gd name="T12" fmla="*/ 15 w 384"/>
                <a:gd name="T13" fmla="*/ 212 h 363"/>
                <a:gd name="T14" fmla="*/ 0 w 384"/>
                <a:gd name="T15" fmla="*/ 190 h 363"/>
                <a:gd name="T16" fmla="*/ 14 w 384"/>
                <a:gd name="T17" fmla="*/ 168 h 363"/>
                <a:gd name="T18" fmla="*/ 350 w 384"/>
                <a:gd name="T19" fmla="*/ 4 h 363"/>
                <a:gd name="T20" fmla="*/ 35 w 384"/>
                <a:gd name="T21" fmla="*/ 211 h 363"/>
                <a:gd name="T22" fmla="*/ 34 w 384"/>
                <a:gd name="T23" fmla="*/ 168 h 363"/>
                <a:gd name="T24" fmla="*/ 370 w 384"/>
                <a:gd name="T25" fmla="*/ 315 h 363"/>
                <a:gd name="T26" fmla="*/ 336 w 384"/>
                <a:gd name="T27" fmla="*/ 337 h 363"/>
                <a:gd name="T28" fmla="*/ 336 w 384"/>
                <a:gd name="T29" fmla="*/ 25 h 363"/>
                <a:gd name="T30" fmla="*/ 371 w 384"/>
                <a:gd name="T31" fmla="*/ 47 h 363"/>
                <a:gd name="T32" fmla="*/ 35 w 384"/>
                <a:gd name="T33" fmla="*/ 211 h 3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384" h="363">
                  <a:moveTo>
                    <a:pt x="350" y="4"/>
                  </a:moveTo>
                  <a:cubicBezTo>
                    <a:pt x="357" y="0"/>
                    <a:pt x="366" y="1"/>
                    <a:pt x="373" y="5"/>
                  </a:cubicBezTo>
                  <a:cubicBezTo>
                    <a:pt x="380" y="9"/>
                    <a:pt x="384" y="17"/>
                    <a:pt x="384" y="25"/>
                  </a:cubicBezTo>
                  <a:lnTo>
                    <a:pt x="384" y="337"/>
                  </a:lnTo>
                  <a:cubicBezTo>
                    <a:pt x="384" y="346"/>
                    <a:pt x="380" y="353"/>
                    <a:pt x="374" y="358"/>
                  </a:cubicBezTo>
                  <a:cubicBezTo>
                    <a:pt x="367" y="362"/>
                    <a:pt x="358" y="363"/>
                    <a:pt x="351" y="359"/>
                  </a:cubicBezTo>
                  <a:lnTo>
                    <a:pt x="15" y="212"/>
                  </a:lnTo>
                  <a:cubicBezTo>
                    <a:pt x="6" y="208"/>
                    <a:pt x="1" y="199"/>
                    <a:pt x="0" y="190"/>
                  </a:cubicBezTo>
                  <a:cubicBezTo>
                    <a:pt x="0" y="181"/>
                    <a:pt x="6" y="172"/>
                    <a:pt x="14" y="168"/>
                  </a:cubicBezTo>
                  <a:lnTo>
                    <a:pt x="350" y="4"/>
                  </a:lnTo>
                  <a:close/>
                  <a:moveTo>
                    <a:pt x="35" y="211"/>
                  </a:moveTo>
                  <a:lnTo>
                    <a:pt x="34" y="168"/>
                  </a:lnTo>
                  <a:lnTo>
                    <a:pt x="370" y="315"/>
                  </a:lnTo>
                  <a:lnTo>
                    <a:pt x="336" y="337"/>
                  </a:lnTo>
                  <a:lnTo>
                    <a:pt x="336" y="25"/>
                  </a:lnTo>
                  <a:lnTo>
                    <a:pt x="371" y="47"/>
                  </a:lnTo>
                  <a:lnTo>
                    <a:pt x="35" y="211"/>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3" name="Freeform 52">
              <a:extLst>
                <a:ext uri="{FF2B5EF4-FFF2-40B4-BE49-F238E27FC236}">
                  <a16:creationId xmlns:a16="http://schemas.microsoft.com/office/drawing/2014/main" id="{00000000-0008-0000-0000-000035000000}"/>
                </a:ext>
              </a:extLst>
            </xdr:cNvPr>
            <xdr:cNvSpPr>
              <a:spLocks/>
            </xdr:cNvSpPr>
          </xdr:nvSpPr>
          <xdr:spPr bwMode="auto">
            <a:xfrm>
              <a:off x="2196" y="2476"/>
              <a:ext cx="20" cy="74"/>
            </a:xfrm>
            <a:custGeom>
              <a:avLst/>
              <a:gdLst>
                <a:gd name="T0" fmla="*/ 101 w 225"/>
                <a:gd name="T1" fmla="*/ 41 h 813"/>
                <a:gd name="T2" fmla="*/ 48 w 225"/>
                <a:gd name="T3" fmla="*/ 126 h 813"/>
                <a:gd name="T4" fmla="*/ 63 w 225"/>
                <a:gd name="T5" fmla="*/ 154 h 813"/>
                <a:gd name="T6" fmla="*/ 114 w 225"/>
                <a:gd name="T7" fmla="*/ 193 h 813"/>
                <a:gd name="T8" fmla="*/ 172 w 225"/>
                <a:gd name="T9" fmla="*/ 237 h 813"/>
                <a:gd name="T10" fmla="*/ 216 w 225"/>
                <a:gd name="T11" fmla="*/ 343 h 813"/>
                <a:gd name="T12" fmla="*/ 198 w 225"/>
                <a:gd name="T13" fmla="*/ 436 h 813"/>
                <a:gd name="T14" fmla="*/ 134 w 225"/>
                <a:gd name="T15" fmla="*/ 457 h 813"/>
                <a:gd name="T16" fmla="*/ 100 w 225"/>
                <a:gd name="T17" fmla="*/ 439 h 813"/>
                <a:gd name="T18" fmla="*/ 22 w 225"/>
                <a:gd name="T19" fmla="*/ 370 h 813"/>
                <a:gd name="T20" fmla="*/ 6 w 225"/>
                <a:gd name="T21" fmla="*/ 294 h 813"/>
                <a:gd name="T22" fmla="*/ 118 w 225"/>
                <a:gd name="T23" fmla="*/ 286 h 813"/>
                <a:gd name="T24" fmla="*/ 197 w 225"/>
                <a:gd name="T25" fmla="*/ 354 h 813"/>
                <a:gd name="T26" fmla="*/ 225 w 225"/>
                <a:gd name="T27" fmla="*/ 441 h 813"/>
                <a:gd name="T28" fmla="*/ 208 w 225"/>
                <a:gd name="T29" fmla="*/ 613 h 813"/>
                <a:gd name="T30" fmla="*/ 160 w 225"/>
                <a:gd name="T31" fmla="*/ 649 h 813"/>
                <a:gd name="T32" fmla="*/ 96 w 225"/>
                <a:gd name="T33" fmla="*/ 628 h 813"/>
                <a:gd name="T34" fmla="*/ 23 w 225"/>
                <a:gd name="T35" fmla="*/ 564 h 813"/>
                <a:gd name="T36" fmla="*/ 6 w 225"/>
                <a:gd name="T37" fmla="*/ 495 h 813"/>
                <a:gd name="T38" fmla="*/ 118 w 225"/>
                <a:gd name="T39" fmla="*/ 486 h 813"/>
                <a:gd name="T40" fmla="*/ 203 w 225"/>
                <a:gd name="T41" fmla="*/ 552 h 813"/>
                <a:gd name="T42" fmla="*/ 225 w 225"/>
                <a:gd name="T43" fmla="*/ 642 h 813"/>
                <a:gd name="T44" fmla="*/ 208 w 225"/>
                <a:gd name="T45" fmla="*/ 813 h 813"/>
                <a:gd name="T46" fmla="*/ 177 w 225"/>
                <a:gd name="T47" fmla="*/ 717 h 813"/>
                <a:gd name="T48" fmla="*/ 161 w 225"/>
                <a:gd name="T49" fmla="*/ 572 h 813"/>
                <a:gd name="T50" fmla="*/ 142 w 225"/>
                <a:gd name="T51" fmla="*/ 547 h 813"/>
                <a:gd name="T52" fmla="*/ 25 w 225"/>
                <a:gd name="T53" fmla="*/ 532 h 813"/>
                <a:gd name="T54" fmla="*/ 61 w 225"/>
                <a:gd name="T55" fmla="*/ 535 h 813"/>
                <a:gd name="T56" fmla="*/ 123 w 225"/>
                <a:gd name="T57" fmla="*/ 588 h 813"/>
                <a:gd name="T58" fmla="*/ 160 w 225"/>
                <a:gd name="T59" fmla="*/ 601 h 813"/>
                <a:gd name="T60" fmla="*/ 161 w 225"/>
                <a:gd name="T61" fmla="*/ 604 h 813"/>
                <a:gd name="T62" fmla="*/ 177 w 225"/>
                <a:gd name="T63" fmla="*/ 441 h 813"/>
                <a:gd name="T64" fmla="*/ 156 w 225"/>
                <a:gd name="T65" fmla="*/ 379 h 813"/>
                <a:gd name="T66" fmla="*/ 100 w 225"/>
                <a:gd name="T67" fmla="*/ 330 h 813"/>
                <a:gd name="T68" fmla="*/ 48 w 225"/>
                <a:gd name="T69" fmla="*/ 300 h 813"/>
                <a:gd name="T70" fmla="*/ 88 w 225"/>
                <a:gd name="T71" fmla="*/ 387 h 813"/>
                <a:gd name="T72" fmla="*/ 123 w 225"/>
                <a:gd name="T73" fmla="*/ 396 h 813"/>
                <a:gd name="T74" fmla="*/ 160 w 225"/>
                <a:gd name="T75" fmla="*/ 409 h 813"/>
                <a:gd name="T76" fmla="*/ 161 w 225"/>
                <a:gd name="T77" fmla="*/ 413 h 813"/>
                <a:gd name="T78" fmla="*/ 153 w 225"/>
                <a:gd name="T79" fmla="*/ 298 h 813"/>
                <a:gd name="T80" fmla="*/ 136 w 225"/>
                <a:gd name="T81" fmla="*/ 268 h 813"/>
                <a:gd name="T82" fmla="*/ 63 w 225"/>
                <a:gd name="T83" fmla="*/ 231 h 813"/>
                <a:gd name="T84" fmla="*/ 19 w 225"/>
                <a:gd name="T85" fmla="*/ 174 h 813"/>
                <a:gd name="T86" fmla="*/ 29 w 225"/>
                <a:gd name="T87" fmla="*/ 48 h 813"/>
                <a:gd name="T88" fmla="*/ 84 w 225"/>
                <a:gd name="T89" fmla="*/ 0 h 8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225" h="813">
                  <a:moveTo>
                    <a:pt x="109" y="48"/>
                  </a:moveTo>
                  <a:lnTo>
                    <a:pt x="84" y="48"/>
                  </a:lnTo>
                  <a:lnTo>
                    <a:pt x="101" y="41"/>
                  </a:lnTo>
                  <a:lnTo>
                    <a:pt x="68" y="75"/>
                  </a:lnTo>
                  <a:lnTo>
                    <a:pt x="73" y="67"/>
                  </a:lnTo>
                  <a:lnTo>
                    <a:pt x="48" y="126"/>
                  </a:lnTo>
                  <a:lnTo>
                    <a:pt x="48" y="109"/>
                  </a:lnTo>
                  <a:lnTo>
                    <a:pt x="65" y="159"/>
                  </a:lnTo>
                  <a:lnTo>
                    <a:pt x="63" y="154"/>
                  </a:lnTo>
                  <a:lnTo>
                    <a:pt x="88" y="196"/>
                  </a:lnTo>
                  <a:lnTo>
                    <a:pt x="72" y="184"/>
                  </a:lnTo>
                  <a:lnTo>
                    <a:pt x="114" y="193"/>
                  </a:lnTo>
                  <a:cubicBezTo>
                    <a:pt x="118" y="194"/>
                    <a:pt x="121" y="195"/>
                    <a:pt x="124" y="198"/>
                  </a:cubicBezTo>
                  <a:lnTo>
                    <a:pt x="166" y="231"/>
                  </a:lnTo>
                  <a:cubicBezTo>
                    <a:pt x="168" y="233"/>
                    <a:pt x="170" y="235"/>
                    <a:pt x="172" y="237"/>
                  </a:cubicBezTo>
                  <a:lnTo>
                    <a:pt x="197" y="279"/>
                  </a:lnTo>
                  <a:cubicBezTo>
                    <a:pt x="198" y="281"/>
                    <a:pt x="199" y="283"/>
                    <a:pt x="199" y="285"/>
                  </a:cubicBezTo>
                  <a:lnTo>
                    <a:pt x="216" y="343"/>
                  </a:lnTo>
                  <a:cubicBezTo>
                    <a:pt x="217" y="346"/>
                    <a:pt x="217" y="350"/>
                    <a:pt x="217" y="353"/>
                  </a:cubicBezTo>
                  <a:lnTo>
                    <a:pt x="209" y="419"/>
                  </a:lnTo>
                  <a:cubicBezTo>
                    <a:pt x="208" y="426"/>
                    <a:pt x="204" y="433"/>
                    <a:pt x="198" y="436"/>
                  </a:cubicBezTo>
                  <a:lnTo>
                    <a:pt x="173" y="453"/>
                  </a:lnTo>
                  <a:cubicBezTo>
                    <a:pt x="169" y="456"/>
                    <a:pt x="164" y="457"/>
                    <a:pt x="160" y="457"/>
                  </a:cubicBezTo>
                  <a:lnTo>
                    <a:pt x="134" y="457"/>
                  </a:lnTo>
                  <a:cubicBezTo>
                    <a:pt x="130" y="457"/>
                    <a:pt x="125" y="456"/>
                    <a:pt x="121" y="453"/>
                  </a:cubicBezTo>
                  <a:lnTo>
                    <a:pt x="96" y="436"/>
                  </a:lnTo>
                  <a:lnTo>
                    <a:pt x="100" y="439"/>
                  </a:lnTo>
                  <a:lnTo>
                    <a:pt x="58" y="422"/>
                  </a:lnTo>
                  <a:cubicBezTo>
                    <a:pt x="54" y="420"/>
                    <a:pt x="50" y="417"/>
                    <a:pt x="47" y="412"/>
                  </a:cubicBezTo>
                  <a:lnTo>
                    <a:pt x="22" y="370"/>
                  </a:lnTo>
                  <a:cubicBezTo>
                    <a:pt x="21" y="369"/>
                    <a:pt x="20" y="367"/>
                    <a:pt x="19" y="366"/>
                  </a:cubicBezTo>
                  <a:lnTo>
                    <a:pt x="3" y="316"/>
                  </a:lnTo>
                  <a:cubicBezTo>
                    <a:pt x="0" y="308"/>
                    <a:pt x="1" y="300"/>
                    <a:pt x="6" y="294"/>
                  </a:cubicBezTo>
                  <a:cubicBezTo>
                    <a:pt x="10" y="288"/>
                    <a:pt x="18" y="284"/>
                    <a:pt x="25" y="284"/>
                  </a:cubicBezTo>
                  <a:lnTo>
                    <a:pt x="109" y="284"/>
                  </a:lnTo>
                  <a:cubicBezTo>
                    <a:pt x="112" y="284"/>
                    <a:pt x="115" y="285"/>
                    <a:pt x="118" y="286"/>
                  </a:cubicBezTo>
                  <a:lnTo>
                    <a:pt x="160" y="302"/>
                  </a:lnTo>
                  <a:cubicBezTo>
                    <a:pt x="165" y="304"/>
                    <a:pt x="169" y="308"/>
                    <a:pt x="172" y="312"/>
                  </a:cubicBezTo>
                  <a:lnTo>
                    <a:pt x="197" y="354"/>
                  </a:lnTo>
                  <a:cubicBezTo>
                    <a:pt x="198" y="356"/>
                    <a:pt x="199" y="357"/>
                    <a:pt x="199" y="359"/>
                  </a:cubicBezTo>
                  <a:lnTo>
                    <a:pt x="224" y="434"/>
                  </a:lnTo>
                  <a:cubicBezTo>
                    <a:pt x="225" y="436"/>
                    <a:pt x="225" y="439"/>
                    <a:pt x="225" y="441"/>
                  </a:cubicBezTo>
                  <a:lnTo>
                    <a:pt x="225" y="517"/>
                  </a:lnTo>
                  <a:cubicBezTo>
                    <a:pt x="225" y="518"/>
                    <a:pt x="225" y="519"/>
                    <a:pt x="225" y="521"/>
                  </a:cubicBezTo>
                  <a:lnTo>
                    <a:pt x="208" y="613"/>
                  </a:lnTo>
                  <a:cubicBezTo>
                    <a:pt x="207" y="619"/>
                    <a:pt x="203" y="625"/>
                    <a:pt x="198" y="628"/>
                  </a:cubicBezTo>
                  <a:lnTo>
                    <a:pt x="173" y="645"/>
                  </a:lnTo>
                  <a:cubicBezTo>
                    <a:pt x="169" y="648"/>
                    <a:pt x="164" y="649"/>
                    <a:pt x="160" y="649"/>
                  </a:cubicBezTo>
                  <a:lnTo>
                    <a:pt x="134" y="649"/>
                  </a:lnTo>
                  <a:cubicBezTo>
                    <a:pt x="130" y="649"/>
                    <a:pt x="125" y="648"/>
                    <a:pt x="121" y="645"/>
                  </a:cubicBezTo>
                  <a:lnTo>
                    <a:pt x="96" y="628"/>
                  </a:lnTo>
                  <a:lnTo>
                    <a:pt x="55" y="604"/>
                  </a:lnTo>
                  <a:cubicBezTo>
                    <a:pt x="52" y="602"/>
                    <a:pt x="50" y="600"/>
                    <a:pt x="48" y="598"/>
                  </a:cubicBezTo>
                  <a:lnTo>
                    <a:pt x="23" y="564"/>
                  </a:lnTo>
                  <a:cubicBezTo>
                    <a:pt x="22" y="563"/>
                    <a:pt x="21" y="561"/>
                    <a:pt x="20" y="559"/>
                  </a:cubicBezTo>
                  <a:lnTo>
                    <a:pt x="3" y="517"/>
                  </a:lnTo>
                  <a:cubicBezTo>
                    <a:pt x="0" y="510"/>
                    <a:pt x="1" y="501"/>
                    <a:pt x="6" y="495"/>
                  </a:cubicBezTo>
                  <a:cubicBezTo>
                    <a:pt x="10" y="488"/>
                    <a:pt x="17" y="484"/>
                    <a:pt x="25" y="484"/>
                  </a:cubicBezTo>
                  <a:lnTo>
                    <a:pt x="109" y="484"/>
                  </a:lnTo>
                  <a:cubicBezTo>
                    <a:pt x="112" y="484"/>
                    <a:pt x="115" y="485"/>
                    <a:pt x="118" y="486"/>
                  </a:cubicBezTo>
                  <a:lnTo>
                    <a:pt x="160" y="503"/>
                  </a:lnTo>
                  <a:cubicBezTo>
                    <a:pt x="164" y="504"/>
                    <a:pt x="167" y="507"/>
                    <a:pt x="170" y="510"/>
                  </a:cubicBezTo>
                  <a:lnTo>
                    <a:pt x="203" y="552"/>
                  </a:lnTo>
                  <a:cubicBezTo>
                    <a:pt x="206" y="554"/>
                    <a:pt x="207" y="558"/>
                    <a:pt x="208" y="561"/>
                  </a:cubicBezTo>
                  <a:lnTo>
                    <a:pt x="225" y="636"/>
                  </a:lnTo>
                  <a:cubicBezTo>
                    <a:pt x="225" y="638"/>
                    <a:pt x="225" y="640"/>
                    <a:pt x="225" y="642"/>
                  </a:cubicBezTo>
                  <a:lnTo>
                    <a:pt x="225" y="717"/>
                  </a:lnTo>
                  <a:cubicBezTo>
                    <a:pt x="225" y="718"/>
                    <a:pt x="225" y="720"/>
                    <a:pt x="225" y="721"/>
                  </a:cubicBezTo>
                  <a:lnTo>
                    <a:pt x="208" y="813"/>
                  </a:lnTo>
                  <a:lnTo>
                    <a:pt x="161" y="804"/>
                  </a:lnTo>
                  <a:lnTo>
                    <a:pt x="178" y="712"/>
                  </a:lnTo>
                  <a:lnTo>
                    <a:pt x="177" y="717"/>
                  </a:lnTo>
                  <a:lnTo>
                    <a:pt x="177" y="642"/>
                  </a:lnTo>
                  <a:lnTo>
                    <a:pt x="178" y="647"/>
                  </a:lnTo>
                  <a:lnTo>
                    <a:pt x="161" y="572"/>
                  </a:lnTo>
                  <a:lnTo>
                    <a:pt x="166" y="582"/>
                  </a:lnTo>
                  <a:lnTo>
                    <a:pt x="132" y="540"/>
                  </a:lnTo>
                  <a:lnTo>
                    <a:pt x="142" y="547"/>
                  </a:lnTo>
                  <a:lnTo>
                    <a:pt x="100" y="531"/>
                  </a:lnTo>
                  <a:lnTo>
                    <a:pt x="109" y="532"/>
                  </a:lnTo>
                  <a:lnTo>
                    <a:pt x="25" y="532"/>
                  </a:lnTo>
                  <a:lnTo>
                    <a:pt x="48" y="499"/>
                  </a:lnTo>
                  <a:lnTo>
                    <a:pt x="64" y="541"/>
                  </a:lnTo>
                  <a:lnTo>
                    <a:pt x="61" y="535"/>
                  </a:lnTo>
                  <a:lnTo>
                    <a:pt x="87" y="569"/>
                  </a:lnTo>
                  <a:lnTo>
                    <a:pt x="80" y="563"/>
                  </a:lnTo>
                  <a:lnTo>
                    <a:pt x="123" y="588"/>
                  </a:lnTo>
                  <a:lnTo>
                    <a:pt x="148" y="605"/>
                  </a:lnTo>
                  <a:lnTo>
                    <a:pt x="134" y="601"/>
                  </a:lnTo>
                  <a:lnTo>
                    <a:pt x="160" y="601"/>
                  </a:lnTo>
                  <a:lnTo>
                    <a:pt x="146" y="605"/>
                  </a:lnTo>
                  <a:lnTo>
                    <a:pt x="171" y="588"/>
                  </a:lnTo>
                  <a:lnTo>
                    <a:pt x="161" y="604"/>
                  </a:lnTo>
                  <a:lnTo>
                    <a:pt x="178" y="512"/>
                  </a:lnTo>
                  <a:lnTo>
                    <a:pt x="177" y="517"/>
                  </a:lnTo>
                  <a:lnTo>
                    <a:pt x="177" y="441"/>
                  </a:lnTo>
                  <a:lnTo>
                    <a:pt x="179" y="449"/>
                  </a:lnTo>
                  <a:lnTo>
                    <a:pt x="154" y="374"/>
                  </a:lnTo>
                  <a:lnTo>
                    <a:pt x="156" y="379"/>
                  </a:lnTo>
                  <a:lnTo>
                    <a:pt x="131" y="337"/>
                  </a:lnTo>
                  <a:lnTo>
                    <a:pt x="142" y="347"/>
                  </a:lnTo>
                  <a:lnTo>
                    <a:pt x="100" y="330"/>
                  </a:lnTo>
                  <a:lnTo>
                    <a:pt x="109" y="332"/>
                  </a:lnTo>
                  <a:lnTo>
                    <a:pt x="25" y="332"/>
                  </a:lnTo>
                  <a:lnTo>
                    <a:pt x="48" y="300"/>
                  </a:lnTo>
                  <a:lnTo>
                    <a:pt x="65" y="350"/>
                  </a:lnTo>
                  <a:lnTo>
                    <a:pt x="63" y="346"/>
                  </a:lnTo>
                  <a:lnTo>
                    <a:pt x="88" y="387"/>
                  </a:lnTo>
                  <a:lnTo>
                    <a:pt x="76" y="377"/>
                  </a:lnTo>
                  <a:lnTo>
                    <a:pt x="118" y="394"/>
                  </a:lnTo>
                  <a:cubicBezTo>
                    <a:pt x="120" y="395"/>
                    <a:pt x="121" y="396"/>
                    <a:pt x="123" y="396"/>
                  </a:cubicBezTo>
                  <a:lnTo>
                    <a:pt x="148" y="413"/>
                  </a:lnTo>
                  <a:lnTo>
                    <a:pt x="134" y="409"/>
                  </a:lnTo>
                  <a:lnTo>
                    <a:pt x="160" y="409"/>
                  </a:lnTo>
                  <a:lnTo>
                    <a:pt x="146" y="413"/>
                  </a:lnTo>
                  <a:lnTo>
                    <a:pt x="171" y="396"/>
                  </a:lnTo>
                  <a:lnTo>
                    <a:pt x="161" y="413"/>
                  </a:lnTo>
                  <a:lnTo>
                    <a:pt x="169" y="347"/>
                  </a:lnTo>
                  <a:lnTo>
                    <a:pt x="170" y="356"/>
                  </a:lnTo>
                  <a:lnTo>
                    <a:pt x="153" y="298"/>
                  </a:lnTo>
                  <a:lnTo>
                    <a:pt x="156" y="304"/>
                  </a:lnTo>
                  <a:lnTo>
                    <a:pt x="131" y="262"/>
                  </a:lnTo>
                  <a:lnTo>
                    <a:pt x="136" y="268"/>
                  </a:lnTo>
                  <a:lnTo>
                    <a:pt x="94" y="235"/>
                  </a:lnTo>
                  <a:lnTo>
                    <a:pt x="105" y="240"/>
                  </a:lnTo>
                  <a:lnTo>
                    <a:pt x="63" y="231"/>
                  </a:lnTo>
                  <a:cubicBezTo>
                    <a:pt x="56" y="230"/>
                    <a:pt x="50" y="226"/>
                    <a:pt x="47" y="220"/>
                  </a:cubicBezTo>
                  <a:lnTo>
                    <a:pt x="22" y="179"/>
                  </a:lnTo>
                  <a:cubicBezTo>
                    <a:pt x="21" y="177"/>
                    <a:pt x="20" y="176"/>
                    <a:pt x="19" y="174"/>
                  </a:cubicBezTo>
                  <a:lnTo>
                    <a:pt x="3" y="124"/>
                  </a:lnTo>
                  <a:cubicBezTo>
                    <a:pt x="1" y="118"/>
                    <a:pt x="1" y="112"/>
                    <a:pt x="3" y="107"/>
                  </a:cubicBezTo>
                  <a:lnTo>
                    <a:pt x="29" y="48"/>
                  </a:lnTo>
                  <a:cubicBezTo>
                    <a:pt x="30" y="46"/>
                    <a:pt x="32" y="43"/>
                    <a:pt x="34" y="41"/>
                  </a:cubicBezTo>
                  <a:lnTo>
                    <a:pt x="67" y="7"/>
                  </a:lnTo>
                  <a:cubicBezTo>
                    <a:pt x="72" y="3"/>
                    <a:pt x="78" y="0"/>
                    <a:pt x="84" y="0"/>
                  </a:cubicBezTo>
                  <a:lnTo>
                    <a:pt x="109" y="0"/>
                  </a:lnTo>
                  <a:lnTo>
                    <a:pt x="109" y="48"/>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4" name="Freeform 53">
              <a:extLst>
                <a:ext uri="{FF2B5EF4-FFF2-40B4-BE49-F238E27FC236}">
                  <a16:creationId xmlns:a16="http://schemas.microsoft.com/office/drawing/2014/main" id="{00000000-0008-0000-0000-000036000000}"/>
                </a:ext>
              </a:extLst>
            </xdr:cNvPr>
            <xdr:cNvSpPr>
              <a:spLocks/>
            </xdr:cNvSpPr>
          </xdr:nvSpPr>
          <xdr:spPr bwMode="auto">
            <a:xfrm>
              <a:off x="2154" y="2634"/>
              <a:ext cx="58" cy="5"/>
            </a:xfrm>
            <a:custGeom>
              <a:avLst/>
              <a:gdLst>
                <a:gd name="T0" fmla="*/ 0 w 58"/>
                <a:gd name="T1" fmla="*/ 0 h 5"/>
                <a:gd name="T2" fmla="*/ 58 w 58"/>
                <a:gd name="T3" fmla="*/ 1 h 5"/>
                <a:gd name="T4" fmla="*/ 58 w 58"/>
                <a:gd name="T5" fmla="*/ 5 h 5"/>
                <a:gd name="T6" fmla="*/ 0 w 58"/>
                <a:gd name="T7" fmla="*/ 4 h 5"/>
                <a:gd name="T8" fmla="*/ 0 w 58"/>
                <a:gd name="T9" fmla="*/ 0 h 5"/>
              </a:gdLst>
              <a:ahLst/>
              <a:cxnLst>
                <a:cxn ang="0">
                  <a:pos x="T0" y="T1"/>
                </a:cxn>
                <a:cxn ang="0">
                  <a:pos x="T2" y="T3"/>
                </a:cxn>
                <a:cxn ang="0">
                  <a:pos x="T4" y="T5"/>
                </a:cxn>
                <a:cxn ang="0">
                  <a:pos x="T6" y="T7"/>
                </a:cxn>
                <a:cxn ang="0">
                  <a:pos x="T8" y="T9"/>
                </a:cxn>
              </a:cxnLst>
              <a:rect l="0" t="0" r="r" b="b"/>
              <a:pathLst>
                <a:path w="58" h="5">
                  <a:moveTo>
                    <a:pt x="0" y="0"/>
                  </a:moveTo>
                  <a:lnTo>
                    <a:pt x="58" y="1"/>
                  </a:lnTo>
                  <a:lnTo>
                    <a:pt x="58" y="5"/>
                  </a:lnTo>
                  <a:lnTo>
                    <a:pt x="0" y="4"/>
                  </a:lnTo>
                  <a:lnTo>
                    <a:pt x="0"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5" name="Freeform 54">
              <a:extLst>
                <a:ext uri="{FF2B5EF4-FFF2-40B4-BE49-F238E27FC236}">
                  <a16:creationId xmlns:a16="http://schemas.microsoft.com/office/drawing/2014/main" id="{00000000-0008-0000-0000-000037000000}"/>
                </a:ext>
              </a:extLst>
            </xdr:cNvPr>
            <xdr:cNvSpPr>
              <a:spLocks/>
            </xdr:cNvSpPr>
          </xdr:nvSpPr>
          <xdr:spPr bwMode="auto">
            <a:xfrm>
              <a:off x="2210" y="2577"/>
              <a:ext cx="5" cy="59"/>
            </a:xfrm>
            <a:custGeom>
              <a:avLst/>
              <a:gdLst>
                <a:gd name="T0" fmla="*/ 5 w 5"/>
                <a:gd name="T1" fmla="*/ 59 h 59"/>
                <a:gd name="T2" fmla="*/ 5 w 5"/>
                <a:gd name="T3" fmla="*/ 0 h 59"/>
                <a:gd name="T4" fmla="*/ 1 w 5"/>
                <a:gd name="T5" fmla="*/ 0 h 59"/>
                <a:gd name="T6" fmla="*/ 0 w 5"/>
                <a:gd name="T7" fmla="*/ 59 h 59"/>
                <a:gd name="T8" fmla="*/ 5 w 5"/>
                <a:gd name="T9" fmla="*/ 59 h 59"/>
              </a:gdLst>
              <a:ahLst/>
              <a:cxnLst>
                <a:cxn ang="0">
                  <a:pos x="T0" y="T1"/>
                </a:cxn>
                <a:cxn ang="0">
                  <a:pos x="T2" y="T3"/>
                </a:cxn>
                <a:cxn ang="0">
                  <a:pos x="T4" y="T5"/>
                </a:cxn>
                <a:cxn ang="0">
                  <a:pos x="T6" y="T7"/>
                </a:cxn>
                <a:cxn ang="0">
                  <a:pos x="T8" y="T9"/>
                </a:cxn>
              </a:cxnLst>
              <a:rect l="0" t="0" r="r" b="b"/>
              <a:pathLst>
                <a:path w="5" h="59">
                  <a:moveTo>
                    <a:pt x="5" y="59"/>
                  </a:moveTo>
                  <a:lnTo>
                    <a:pt x="5" y="0"/>
                  </a:lnTo>
                  <a:lnTo>
                    <a:pt x="1" y="0"/>
                  </a:lnTo>
                  <a:lnTo>
                    <a:pt x="0" y="59"/>
                  </a:lnTo>
                  <a:lnTo>
                    <a:pt x="5" y="59"/>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6" name="Freeform 55">
              <a:extLst>
                <a:ext uri="{FF2B5EF4-FFF2-40B4-BE49-F238E27FC236}">
                  <a16:creationId xmlns:a16="http://schemas.microsoft.com/office/drawing/2014/main" id="{00000000-0008-0000-0000-000038000000}"/>
                </a:ext>
              </a:extLst>
            </xdr:cNvPr>
            <xdr:cNvSpPr>
              <a:spLocks/>
            </xdr:cNvSpPr>
          </xdr:nvSpPr>
          <xdr:spPr bwMode="auto">
            <a:xfrm>
              <a:off x="2152" y="2577"/>
              <a:ext cx="5" cy="59"/>
            </a:xfrm>
            <a:custGeom>
              <a:avLst/>
              <a:gdLst>
                <a:gd name="T0" fmla="*/ 4 w 5"/>
                <a:gd name="T1" fmla="*/ 59 h 59"/>
                <a:gd name="T2" fmla="*/ 5 w 5"/>
                <a:gd name="T3" fmla="*/ 0 h 59"/>
                <a:gd name="T4" fmla="*/ 1 w 5"/>
                <a:gd name="T5" fmla="*/ 0 h 59"/>
                <a:gd name="T6" fmla="*/ 0 w 5"/>
                <a:gd name="T7" fmla="*/ 59 h 59"/>
                <a:gd name="T8" fmla="*/ 4 w 5"/>
                <a:gd name="T9" fmla="*/ 59 h 59"/>
              </a:gdLst>
              <a:ahLst/>
              <a:cxnLst>
                <a:cxn ang="0">
                  <a:pos x="T0" y="T1"/>
                </a:cxn>
                <a:cxn ang="0">
                  <a:pos x="T2" y="T3"/>
                </a:cxn>
                <a:cxn ang="0">
                  <a:pos x="T4" y="T5"/>
                </a:cxn>
                <a:cxn ang="0">
                  <a:pos x="T6" y="T7"/>
                </a:cxn>
                <a:cxn ang="0">
                  <a:pos x="T8" y="T9"/>
                </a:cxn>
              </a:cxnLst>
              <a:rect l="0" t="0" r="r" b="b"/>
              <a:pathLst>
                <a:path w="5" h="59">
                  <a:moveTo>
                    <a:pt x="4" y="59"/>
                  </a:moveTo>
                  <a:lnTo>
                    <a:pt x="5" y="0"/>
                  </a:lnTo>
                  <a:lnTo>
                    <a:pt x="1" y="0"/>
                  </a:lnTo>
                  <a:lnTo>
                    <a:pt x="0" y="59"/>
                  </a:lnTo>
                  <a:lnTo>
                    <a:pt x="4" y="59"/>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7" name="Freeform 56">
              <a:extLst>
                <a:ext uri="{FF2B5EF4-FFF2-40B4-BE49-F238E27FC236}">
                  <a16:creationId xmlns:a16="http://schemas.microsoft.com/office/drawing/2014/main" id="{00000000-0008-0000-0000-000039000000}"/>
                </a:ext>
              </a:extLst>
            </xdr:cNvPr>
            <xdr:cNvSpPr>
              <a:spLocks/>
            </xdr:cNvSpPr>
          </xdr:nvSpPr>
          <xdr:spPr bwMode="auto">
            <a:xfrm>
              <a:off x="2243" y="2547"/>
              <a:ext cx="58" cy="4"/>
            </a:xfrm>
            <a:custGeom>
              <a:avLst/>
              <a:gdLst>
                <a:gd name="T0" fmla="*/ 0 w 58"/>
                <a:gd name="T1" fmla="*/ 0 h 4"/>
                <a:gd name="T2" fmla="*/ 43 w 58"/>
                <a:gd name="T3" fmla="*/ 0 h 4"/>
                <a:gd name="T4" fmla="*/ 58 w 58"/>
                <a:gd name="T5" fmla="*/ 0 h 4"/>
                <a:gd name="T6" fmla="*/ 58 w 58"/>
                <a:gd name="T7" fmla="*/ 4 h 4"/>
                <a:gd name="T8" fmla="*/ 43 w 58"/>
                <a:gd name="T9" fmla="*/ 4 h 4"/>
                <a:gd name="T10" fmla="*/ 0 w 58"/>
                <a:gd name="T11" fmla="*/ 4 h 4"/>
                <a:gd name="T12" fmla="*/ 0 w 58"/>
                <a:gd name="T13" fmla="*/ 0 h 4"/>
              </a:gdLst>
              <a:ahLst/>
              <a:cxnLst>
                <a:cxn ang="0">
                  <a:pos x="T0" y="T1"/>
                </a:cxn>
                <a:cxn ang="0">
                  <a:pos x="T2" y="T3"/>
                </a:cxn>
                <a:cxn ang="0">
                  <a:pos x="T4" y="T5"/>
                </a:cxn>
                <a:cxn ang="0">
                  <a:pos x="T6" y="T7"/>
                </a:cxn>
                <a:cxn ang="0">
                  <a:pos x="T8" y="T9"/>
                </a:cxn>
                <a:cxn ang="0">
                  <a:pos x="T10" y="T11"/>
                </a:cxn>
                <a:cxn ang="0">
                  <a:pos x="T12" y="T13"/>
                </a:cxn>
              </a:cxnLst>
              <a:rect l="0" t="0" r="r" b="b"/>
              <a:pathLst>
                <a:path w="58" h="4">
                  <a:moveTo>
                    <a:pt x="0" y="0"/>
                  </a:moveTo>
                  <a:lnTo>
                    <a:pt x="43" y="0"/>
                  </a:lnTo>
                  <a:lnTo>
                    <a:pt x="58" y="0"/>
                  </a:lnTo>
                  <a:lnTo>
                    <a:pt x="58" y="4"/>
                  </a:lnTo>
                  <a:lnTo>
                    <a:pt x="43" y="4"/>
                  </a:lnTo>
                  <a:lnTo>
                    <a:pt x="0" y="4"/>
                  </a:lnTo>
                  <a:lnTo>
                    <a:pt x="0"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8" name="Freeform 57">
              <a:extLst>
                <a:ext uri="{FF2B5EF4-FFF2-40B4-BE49-F238E27FC236}">
                  <a16:creationId xmlns:a16="http://schemas.microsoft.com/office/drawing/2014/main" id="{00000000-0008-0000-0000-00003A000000}"/>
                </a:ext>
              </a:extLst>
            </xdr:cNvPr>
            <xdr:cNvSpPr>
              <a:spLocks/>
            </xdr:cNvSpPr>
          </xdr:nvSpPr>
          <xdr:spPr bwMode="auto">
            <a:xfrm>
              <a:off x="2064" y="1756"/>
              <a:ext cx="60" cy="795"/>
            </a:xfrm>
            <a:custGeom>
              <a:avLst/>
              <a:gdLst>
                <a:gd name="T0" fmla="*/ 672 w 672"/>
                <a:gd name="T1" fmla="*/ 8832 h 8832"/>
                <a:gd name="T2" fmla="*/ 24 w 672"/>
                <a:gd name="T3" fmla="*/ 8832 h 8832"/>
                <a:gd name="T4" fmla="*/ 0 w 672"/>
                <a:gd name="T5" fmla="*/ 8808 h 8832"/>
                <a:gd name="T6" fmla="*/ 0 w 672"/>
                <a:gd name="T7" fmla="*/ 0 h 8832"/>
                <a:gd name="T8" fmla="*/ 48 w 672"/>
                <a:gd name="T9" fmla="*/ 0 h 8832"/>
                <a:gd name="T10" fmla="*/ 48 w 672"/>
                <a:gd name="T11" fmla="*/ 8808 h 8832"/>
                <a:gd name="T12" fmla="*/ 24 w 672"/>
                <a:gd name="T13" fmla="*/ 8784 h 8832"/>
                <a:gd name="T14" fmla="*/ 672 w 672"/>
                <a:gd name="T15" fmla="*/ 8784 h 8832"/>
                <a:gd name="T16" fmla="*/ 672 w 672"/>
                <a:gd name="T17" fmla="*/ 8832 h 883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72" h="8832">
                  <a:moveTo>
                    <a:pt x="672" y="8832"/>
                  </a:moveTo>
                  <a:lnTo>
                    <a:pt x="24" y="8832"/>
                  </a:lnTo>
                  <a:cubicBezTo>
                    <a:pt x="11" y="8832"/>
                    <a:pt x="0" y="8822"/>
                    <a:pt x="0" y="8808"/>
                  </a:cubicBezTo>
                  <a:lnTo>
                    <a:pt x="0" y="0"/>
                  </a:lnTo>
                  <a:lnTo>
                    <a:pt x="48" y="0"/>
                  </a:lnTo>
                  <a:lnTo>
                    <a:pt x="48" y="8808"/>
                  </a:lnTo>
                  <a:lnTo>
                    <a:pt x="24" y="8784"/>
                  </a:lnTo>
                  <a:lnTo>
                    <a:pt x="672" y="8784"/>
                  </a:lnTo>
                  <a:lnTo>
                    <a:pt x="672" y="8832"/>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9" name="Freeform 58">
              <a:extLst>
                <a:ext uri="{FF2B5EF4-FFF2-40B4-BE49-F238E27FC236}">
                  <a16:creationId xmlns:a16="http://schemas.microsoft.com/office/drawing/2014/main" id="{00000000-0008-0000-0000-00003B000000}"/>
                </a:ext>
              </a:extLst>
            </xdr:cNvPr>
            <xdr:cNvSpPr>
              <a:spLocks/>
            </xdr:cNvSpPr>
          </xdr:nvSpPr>
          <xdr:spPr bwMode="auto">
            <a:xfrm>
              <a:off x="2066" y="2399"/>
              <a:ext cx="237" cy="150"/>
            </a:xfrm>
            <a:custGeom>
              <a:avLst/>
              <a:gdLst>
                <a:gd name="T0" fmla="*/ 2584 w 2632"/>
                <a:gd name="T1" fmla="*/ 1672 h 1672"/>
                <a:gd name="T2" fmla="*/ 2584 w 2632"/>
                <a:gd name="T3" fmla="*/ 24 h 1672"/>
                <a:gd name="T4" fmla="*/ 2608 w 2632"/>
                <a:gd name="T5" fmla="*/ 48 h 1672"/>
                <a:gd name="T6" fmla="*/ 0 w 2632"/>
                <a:gd name="T7" fmla="*/ 48 h 1672"/>
                <a:gd name="T8" fmla="*/ 0 w 2632"/>
                <a:gd name="T9" fmla="*/ 0 h 1672"/>
                <a:gd name="T10" fmla="*/ 2608 w 2632"/>
                <a:gd name="T11" fmla="*/ 0 h 1672"/>
                <a:gd name="T12" fmla="*/ 2632 w 2632"/>
                <a:gd name="T13" fmla="*/ 24 h 1672"/>
                <a:gd name="T14" fmla="*/ 2632 w 2632"/>
                <a:gd name="T15" fmla="*/ 1672 h 1672"/>
                <a:gd name="T16" fmla="*/ 2584 w 2632"/>
                <a:gd name="T17" fmla="*/ 1672 h 16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32" h="1672">
                  <a:moveTo>
                    <a:pt x="2584" y="1672"/>
                  </a:moveTo>
                  <a:lnTo>
                    <a:pt x="2584" y="24"/>
                  </a:lnTo>
                  <a:lnTo>
                    <a:pt x="2608" y="48"/>
                  </a:lnTo>
                  <a:lnTo>
                    <a:pt x="0" y="48"/>
                  </a:lnTo>
                  <a:lnTo>
                    <a:pt x="0" y="0"/>
                  </a:lnTo>
                  <a:lnTo>
                    <a:pt x="2608" y="0"/>
                  </a:lnTo>
                  <a:cubicBezTo>
                    <a:pt x="2622" y="0"/>
                    <a:pt x="2632" y="11"/>
                    <a:pt x="2632" y="24"/>
                  </a:cubicBezTo>
                  <a:lnTo>
                    <a:pt x="2632" y="1672"/>
                  </a:lnTo>
                  <a:lnTo>
                    <a:pt x="2584" y="1672"/>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0" name="Freeform 59">
              <a:extLst>
                <a:ext uri="{FF2B5EF4-FFF2-40B4-BE49-F238E27FC236}">
                  <a16:creationId xmlns:a16="http://schemas.microsoft.com/office/drawing/2014/main" id="{00000000-0008-0000-0000-00003C000000}"/>
                </a:ext>
              </a:extLst>
            </xdr:cNvPr>
            <xdr:cNvSpPr>
              <a:spLocks/>
            </xdr:cNvSpPr>
          </xdr:nvSpPr>
          <xdr:spPr bwMode="auto">
            <a:xfrm>
              <a:off x="2064" y="1724"/>
              <a:ext cx="63" cy="90"/>
            </a:xfrm>
            <a:custGeom>
              <a:avLst/>
              <a:gdLst>
                <a:gd name="T0" fmla="*/ 0 w 695"/>
                <a:gd name="T1" fmla="*/ 346 h 1000"/>
                <a:gd name="T2" fmla="*/ 16 w 695"/>
                <a:gd name="T3" fmla="*/ 238 h 1000"/>
                <a:gd name="T4" fmla="*/ 19 w 695"/>
                <a:gd name="T5" fmla="*/ 231 h 1000"/>
                <a:gd name="T6" fmla="*/ 60 w 695"/>
                <a:gd name="T7" fmla="*/ 147 h 1000"/>
                <a:gd name="T8" fmla="*/ 65 w 695"/>
                <a:gd name="T9" fmla="*/ 141 h 1000"/>
                <a:gd name="T10" fmla="*/ 139 w 695"/>
                <a:gd name="T11" fmla="*/ 66 h 1000"/>
                <a:gd name="T12" fmla="*/ 145 w 695"/>
                <a:gd name="T13" fmla="*/ 62 h 1000"/>
                <a:gd name="T14" fmla="*/ 236 w 695"/>
                <a:gd name="T15" fmla="*/ 12 h 1000"/>
                <a:gd name="T16" fmla="*/ 246 w 695"/>
                <a:gd name="T17" fmla="*/ 9 h 1000"/>
                <a:gd name="T18" fmla="*/ 345 w 695"/>
                <a:gd name="T19" fmla="*/ 1 h 1000"/>
                <a:gd name="T20" fmla="*/ 349 w 695"/>
                <a:gd name="T21" fmla="*/ 1 h 1000"/>
                <a:gd name="T22" fmla="*/ 449 w 695"/>
                <a:gd name="T23" fmla="*/ 9 h 1000"/>
                <a:gd name="T24" fmla="*/ 459 w 695"/>
                <a:gd name="T25" fmla="*/ 12 h 1000"/>
                <a:gd name="T26" fmla="*/ 550 w 695"/>
                <a:gd name="T27" fmla="*/ 62 h 1000"/>
                <a:gd name="T28" fmla="*/ 556 w 695"/>
                <a:gd name="T29" fmla="*/ 66 h 1000"/>
                <a:gd name="T30" fmla="*/ 630 w 695"/>
                <a:gd name="T31" fmla="*/ 141 h 1000"/>
                <a:gd name="T32" fmla="*/ 635 w 695"/>
                <a:gd name="T33" fmla="*/ 147 h 1000"/>
                <a:gd name="T34" fmla="*/ 676 w 695"/>
                <a:gd name="T35" fmla="*/ 231 h 1000"/>
                <a:gd name="T36" fmla="*/ 679 w 695"/>
                <a:gd name="T37" fmla="*/ 238 h 1000"/>
                <a:gd name="T38" fmla="*/ 695 w 695"/>
                <a:gd name="T39" fmla="*/ 346 h 1000"/>
                <a:gd name="T40" fmla="*/ 695 w 695"/>
                <a:gd name="T41" fmla="*/ 350 h 1000"/>
                <a:gd name="T42" fmla="*/ 695 w 695"/>
                <a:gd name="T43" fmla="*/ 1000 h 1000"/>
                <a:gd name="T44" fmla="*/ 647 w 695"/>
                <a:gd name="T45" fmla="*/ 1000 h 1000"/>
                <a:gd name="T46" fmla="*/ 647 w 695"/>
                <a:gd name="T47" fmla="*/ 350 h 1000"/>
                <a:gd name="T48" fmla="*/ 648 w 695"/>
                <a:gd name="T49" fmla="*/ 353 h 1000"/>
                <a:gd name="T50" fmla="*/ 631 w 695"/>
                <a:gd name="T51" fmla="*/ 245 h 1000"/>
                <a:gd name="T52" fmla="*/ 633 w 695"/>
                <a:gd name="T53" fmla="*/ 252 h 1000"/>
                <a:gd name="T54" fmla="*/ 592 w 695"/>
                <a:gd name="T55" fmla="*/ 169 h 1000"/>
                <a:gd name="T56" fmla="*/ 596 w 695"/>
                <a:gd name="T57" fmla="*/ 175 h 1000"/>
                <a:gd name="T58" fmla="*/ 522 w 695"/>
                <a:gd name="T59" fmla="*/ 100 h 1000"/>
                <a:gd name="T60" fmla="*/ 527 w 695"/>
                <a:gd name="T61" fmla="*/ 104 h 1000"/>
                <a:gd name="T62" fmla="*/ 436 w 695"/>
                <a:gd name="T63" fmla="*/ 54 h 1000"/>
                <a:gd name="T64" fmla="*/ 445 w 695"/>
                <a:gd name="T65" fmla="*/ 57 h 1000"/>
                <a:gd name="T66" fmla="*/ 345 w 695"/>
                <a:gd name="T67" fmla="*/ 48 h 1000"/>
                <a:gd name="T68" fmla="*/ 349 w 695"/>
                <a:gd name="T69" fmla="*/ 48 h 1000"/>
                <a:gd name="T70" fmla="*/ 250 w 695"/>
                <a:gd name="T71" fmla="*/ 57 h 1000"/>
                <a:gd name="T72" fmla="*/ 259 w 695"/>
                <a:gd name="T73" fmla="*/ 54 h 1000"/>
                <a:gd name="T74" fmla="*/ 168 w 695"/>
                <a:gd name="T75" fmla="*/ 104 h 1000"/>
                <a:gd name="T76" fmla="*/ 173 w 695"/>
                <a:gd name="T77" fmla="*/ 100 h 1000"/>
                <a:gd name="T78" fmla="*/ 99 w 695"/>
                <a:gd name="T79" fmla="*/ 175 h 1000"/>
                <a:gd name="T80" fmla="*/ 103 w 695"/>
                <a:gd name="T81" fmla="*/ 169 h 1000"/>
                <a:gd name="T82" fmla="*/ 62 w 695"/>
                <a:gd name="T83" fmla="*/ 252 h 1000"/>
                <a:gd name="T84" fmla="*/ 64 w 695"/>
                <a:gd name="T85" fmla="*/ 245 h 1000"/>
                <a:gd name="T86" fmla="*/ 47 w 695"/>
                <a:gd name="T87" fmla="*/ 353 h 1000"/>
                <a:gd name="T88" fmla="*/ 0 w 695"/>
                <a:gd name="T89" fmla="*/ 346 h 10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695" h="1000">
                  <a:moveTo>
                    <a:pt x="0" y="346"/>
                  </a:moveTo>
                  <a:lnTo>
                    <a:pt x="16" y="238"/>
                  </a:lnTo>
                  <a:cubicBezTo>
                    <a:pt x="17" y="235"/>
                    <a:pt x="17" y="233"/>
                    <a:pt x="19" y="231"/>
                  </a:cubicBezTo>
                  <a:lnTo>
                    <a:pt x="60" y="147"/>
                  </a:lnTo>
                  <a:cubicBezTo>
                    <a:pt x="61" y="145"/>
                    <a:pt x="63" y="143"/>
                    <a:pt x="65" y="141"/>
                  </a:cubicBezTo>
                  <a:lnTo>
                    <a:pt x="139" y="66"/>
                  </a:lnTo>
                  <a:cubicBezTo>
                    <a:pt x="141" y="64"/>
                    <a:pt x="143" y="63"/>
                    <a:pt x="145" y="62"/>
                  </a:cubicBezTo>
                  <a:lnTo>
                    <a:pt x="236" y="12"/>
                  </a:lnTo>
                  <a:cubicBezTo>
                    <a:pt x="239" y="10"/>
                    <a:pt x="242" y="9"/>
                    <a:pt x="246" y="9"/>
                  </a:cubicBezTo>
                  <a:lnTo>
                    <a:pt x="345" y="1"/>
                  </a:lnTo>
                  <a:cubicBezTo>
                    <a:pt x="347" y="0"/>
                    <a:pt x="348" y="0"/>
                    <a:pt x="349" y="1"/>
                  </a:cubicBezTo>
                  <a:lnTo>
                    <a:pt x="449" y="9"/>
                  </a:lnTo>
                  <a:cubicBezTo>
                    <a:pt x="452" y="9"/>
                    <a:pt x="456" y="10"/>
                    <a:pt x="459" y="12"/>
                  </a:cubicBezTo>
                  <a:lnTo>
                    <a:pt x="550" y="62"/>
                  </a:lnTo>
                  <a:cubicBezTo>
                    <a:pt x="552" y="63"/>
                    <a:pt x="554" y="64"/>
                    <a:pt x="556" y="66"/>
                  </a:cubicBezTo>
                  <a:lnTo>
                    <a:pt x="630" y="141"/>
                  </a:lnTo>
                  <a:cubicBezTo>
                    <a:pt x="632" y="143"/>
                    <a:pt x="634" y="145"/>
                    <a:pt x="635" y="147"/>
                  </a:cubicBezTo>
                  <a:lnTo>
                    <a:pt x="676" y="231"/>
                  </a:lnTo>
                  <a:cubicBezTo>
                    <a:pt x="677" y="233"/>
                    <a:pt x="678" y="235"/>
                    <a:pt x="679" y="238"/>
                  </a:cubicBezTo>
                  <a:lnTo>
                    <a:pt x="695" y="346"/>
                  </a:lnTo>
                  <a:cubicBezTo>
                    <a:pt x="695" y="347"/>
                    <a:pt x="695" y="349"/>
                    <a:pt x="695" y="350"/>
                  </a:cubicBezTo>
                  <a:lnTo>
                    <a:pt x="695" y="1000"/>
                  </a:lnTo>
                  <a:lnTo>
                    <a:pt x="647" y="1000"/>
                  </a:lnTo>
                  <a:lnTo>
                    <a:pt x="647" y="350"/>
                  </a:lnTo>
                  <a:lnTo>
                    <a:pt x="648" y="353"/>
                  </a:lnTo>
                  <a:lnTo>
                    <a:pt x="631" y="245"/>
                  </a:lnTo>
                  <a:lnTo>
                    <a:pt x="633" y="252"/>
                  </a:lnTo>
                  <a:lnTo>
                    <a:pt x="592" y="169"/>
                  </a:lnTo>
                  <a:lnTo>
                    <a:pt x="596" y="175"/>
                  </a:lnTo>
                  <a:lnTo>
                    <a:pt x="522" y="100"/>
                  </a:lnTo>
                  <a:lnTo>
                    <a:pt x="527" y="104"/>
                  </a:lnTo>
                  <a:lnTo>
                    <a:pt x="436" y="54"/>
                  </a:lnTo>
                  <a:lnTo>
                    <a:pt x="445" y="57"/>
                  </a:lnTo>
                  <a:lnTo>
                    <a:pt x="345" y="48"/>
                  </a:lnTo>
                  <a:lnTo>
                    <a:pt x="349" y="48"/>
                  </a:lnTo>
                  <a:lnTo>
                    <a:pt x="250" y="57"/>
                  </a:lnTo>
                  <a:lnTo>
                    <a:pt x="259" y="54"/>
                  </a:lnTo>
                  <a:lnTo>
                    <a:pt x="168" y="104"/>
                  </a:lnTo>
                  <a:lnTo>
                    <a:pt x="173" y="100"/>
                  </a:lnTo>
                  <a:lnTo>
                    <a:pt x="99" y="175"/>
                  </a:lnTo>
                  <a:lnTo>
                    <a:pt x="103" y="169"/>
                  </a:lnTo>
                  <a:lnTo>
                    <a:pt x="62" y="252"/>
                  </a:lnTo>
                  <a:lnTo>
                    <a:pt x="64" y="245"/>
                  </a:lnTo>
                  <a:lnTo>
                    <a:pt x="47" y="353"/>
                  </a:lnTo>
                  <a:lnTo>
                    <a:pt x="0" y="346"/>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1" name="Freeform 60">
              <a:extLst>
                <a:ext uri="{FF2B5EF4-FFF2-40B4-BE49-F238E27FC236}">
                  <a16:creationId xmlns:a16="http://schemas.microsoft.com/office/drawing/2014/main" id="{00000000-0008-0000-0000-00003D000000}"/>
                </a:ext>
              </a:extLst>
            </xdr:cNvPr>
            <xdr:cNvSpPr>
              <a:spLocks/>
            </xdr:cNvSpPr>
          </xdr:nvSpPr>
          <xdr:spPr bwMode="auto">
            <a:xfrm>
              <a:off x="2181" y="2636"/>
              <a:ext cx="5" cy="59"/>
            </a:xfrm>
            <a:custGeom>
              <a:avLst/>
              <a:gdLst>
                <a:gd name="T0" fmla="*/ 5 w 5"/>
                <a:gd name="T1" fmla="*/ 59 h 59"/>
                <a:gd name="T2" fmla="*/ 5 w 5"/>
                <a:gd name="T3" fmla="*/ 0 h 59"/>
                <a:gd name="T4" fmla="*/ 1 w 5"/>
                <a:gd name="T5" fmla="*/ 0 h 59"/>
                <a:gd name="T6" fmla="*/ 0 w 5"/>
                <a:gd name="T7" fmla="*/ 59 h 59"/>
                <a:gd name="T8" fmla="*/ 5 w 5"/>
                <a:gd name="T9" fmla="*/ 59 h 59"/>
              </a:gdLst>
              <a:ahLst/>
              <a:cxnLst>
                <a:cxn ang="0">
                  <a:pos x="T0" y="T1"/>
                </a:cxn>
                <a:cxn ang="0">
                  <a:pos x="T2" y="T3"/>
                </a:cxn>
                <a:cxn ang="0">
                  <a:pos x="T4" y="T5"/>
                </a:cxn>
                <a:cxn ang="0">
                  <a:pos x="T6" y="T7"/>
                </a:cxn>
                <a:cxn ang="0">
                  <a:pos x="T8" y="T9"/>
                </a:cxn>
              </a:cxnLst>
              <a:rect l="0" t="0" r="r" b="b"/>
              <a:pathLst>
                <a:path w="5" h="59">
                  <a:moveTo>
                    <a:pt x="5" y="59"/>
                  </a:moveTo>
                  <a:lnTo>
                    <a:pt x="5" y="0"/>
                  </a:lnTo>
                  <a:lnTo>
                    <a:pt x="1" y="0"/>
                  </a:lnTo>
                  <a:lnTo>
                    <a:pt x="0" y="59"/>
                  </a:lnTo>
                  <a:lnTo>
                    <a:pt x="5" y="59"/>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2" name="Freeform 61">
              <a:extLst>
                <a:ext uri="{FF2B5EF4-FFF2-40B4-BE49-F238E27FC236}">
                  <a16:creationId xmlns:a16="http://schemas.microsoft.com/office/drawing/2014/main" id="{00000000-0008-0000-0000-00003E000000}"/>
                </a:ext>
              </a:extLst>
            </xdr:cNvPr>
            <xdr:cNvSpPr>
              <a:spLocks/>
            </xdr:cNvSpPr>
          </xdr:nvSpPr>
          <xdr:spPr bwMode="auto">
            <a:xfrm>
              <a:off x="2064" y="2549"/>
              <a:ext cx="5" cy="59"/>
            </a:xfrm>
            <a:custGeom>
              <a:avLst/>
              <a:gdLst>
                <a:gd name="T0" fmla="*/ 4 w 5"/>
                <a:gd name="T1" fmla="*/ 0 h 59"/>
                <a:gd name="T2" fmla="*/ 5 w 5"/>
                <a:gd name="T3" fmla="*/ 58 h 59"/>
                <a:gd name="T4" fmla="*/ 1 w 5"/>
                <a:gd name="T5" fmla="*/ 59 h 59"/>
                <a:gd name="T6" fmla="*/ 0 w 5"/>
                <a:gd name="T7" fmla="*/ 0 h 59"/>
                <a:gd name="T8" fmla="*/ 4 w 5"/>
                <a:gd name="T9" fmla="*/ 0 h 59"/>
              </a:gdLst>
              <a:ahLst/>
              <a:cxnLst>
                <a:cxn ang="0">
                  <a:pos x="T0" y="T1"/>
                </a:cxn>
                <a:cxn ang="0">
                  <a:pos x="T2" y="T3"/>
                </a:cxn>
                <a:cxn ang="0">
                  <a:pos x="T4" y="T5"/>
                </a:cxn>
                <a:cxn ang="0">
                  <a:pos x="T6" y="T7"/>
                </a:cxn>
                <a:cxn ang="0">
                  <a:pos x="T8" y="T9"/>
                </a:cxn>
              </a:cxnLst>
              <a:rect l="0" t="0" r="r" b="b"/>
              <a:pathLst>
                <a:path w="5" h="59">
                  <a:moveTo>
                    <a:pt x="4" y="0"/>
                  </a:moveTo>
                  <a:lnTo>
                    <a:pt x="5" y="58"/>
                  </a:lnTo>
                  <a:lnTo>
                    <a:pt x="1" y="59"/>
                  </a:lnTo>
                  <a:lnTo>
                    <a:pt x="0" y="0"/>
                  </a:lnTo>
                  <a:lnTo>
                    <a:pt x="4"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3" name="Rectangle 62">
              <a:extLst>
                <a:ext uri="{FF2B5EF4-FFF2-40B4-BE49-F238E27FC236}">
                  <a16:creationId xmlns:a16="http://schemas.microsoft.com/office/drawing/2014/main" id="{00000000-0008-0000-0000-00003F000000}"/>
                </a:ext>
              </a:extLst>
            </xdr:cNvPr>
            <xdr:cNvSpPr>
              <a:spLocks noChangeArrowheads="1"/>
            </xdr:cNvSpPr>
          </xdr:nvSpPr>
          <xdr:spPr bwMode="auto">
            <a:xfrm>
              <a:off x="2829" y="2196"/>
              <a:ext cx="4" cy="58"/>
            </a:xfrm>
            <a:prstGeom prst="rect">
              <a:avLst/>
            </a:pr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4" name="Freeform 63">
              <a:extLst>
                <a:ext uri="{FF2B5EF4-FFF2-40B4-BE49-F238E27FC236}">
                  <a16:creationId xmlns:a16="http://schemas.microsoft.com/office/drawing/2014/main" id="{00000000-0008-0000-0000-000040000000}"/>
                </a:ext>
              </a:extLst>
            </xdr:cNvPr>
            <xdr:cNvSpPr>
              <a:spLocks/>
            </xdr:cNvSpPr>
          </xdr:nvSpPr>
          <xdr:spPr bwMode="auto">
            <a:xfrm>
              <a:off x="2816" y="2252"/>
              <a:ext cx="28" cy="5"/>
            </a:xfrm>
            <a:custGeom>
              <a:avLst/>
              <a:gdLst>
                <a:gd name="T0" fmla="*/ 0 w 28"/>
                <a:gd name="T1" fmla="*/ 0 h 5"/>
                <a:gd name="T2" fmla="*/ 28 w 28"/>
                <a:gd name="T3" fmla="*/ 1 h 5"/>
                <a:gd name="T4" fmla="*/ 28 w 28"/>
                <a:gd name="T5" fmla="*/ 5 h 5"/>
                <a:gd name="T6" fmla="*/ 0 w 28"/>
                <a:gd name="T7" fmla="*/ 5 h 5"/>
                <a:gd name="T8" fmla="*/ 0 w 28"/>
                <a:gd name="T9" fmla="*/ 0 h 5"/>
              </a:gdLst>
              <a:ahLst/>
              <a:cxnLst>
                <a:cxn ang="0">
                  <a:pos x="T0" y="T1"/>
                </a:cxn>
                <a:cxn ang="0">
                  <a:pos x="T2" y="T3"/>
                </a:cxn>
                <a:cxn ang="0">
                  <a:pos x="T4" y="T5"/>
                </a:cxn>
                <a:cxn ang="0">
                  <a:pos x="T6" y="T7"/>
                </a:cxn>
                <a:cxn ang="0">
                  <a:pos x="T8" y="T9"/>
                </a:cxn>
              </a:cxnLst>
              <a:rect l="0" t="0" r="r" b="b"/>
              <a:pathLst>
                <a:path w="28" h="5">
                  <a:moveTo>
                    <a:pt x="0" y="0"/>
                  </a:moveTo>
                  <a:lnTo>
                    <a:pt x="28" y="1"/>
                  </a:lnTo>
                  <a:lnTo>
                    <a:pt x="28" y="5"/>
                  </a:lnTo>
                  <a:lnTo>
                    <a:pt x="0" y="5"/>
                  </a:lnTo>
                  <a:lnTo>
                    <a:pt x="0"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5" name="Freeform 64">
              <a:extLst>
                <a:ext uri="{FF2B5EF4-FFF2-40B4-BE49-F238E27FC236}">
                  <a16:creationId xmlns:a16="http://schemas.microsoft.com/office/drawing/2014/main" id="{00000000-0008-0000-0000-000041000000}"/>
                </a:ext>
              </a:extLst>
            </xdr:cNvPr>
            <xdr:cNvSpPr>
              <a:spLocks/>
            </xdr:cNvSpPr>
          </xdr:nvSpPr>
          <xdr:spPr bwMode="auto">
            <a:xfrm>
              <a:off x="2051" y="2605"/>
              <a:ext cx="30" cy="5"/>
            </a:xfrm>
            <a:custGeom>
              <a:avLst/>
              <a:gdLst>
                <a:gd name="T0" fmla="*/ 0 w 30"/>
                <a:gd name="T1" fmla="*/ 0 h 5"/>
                <a:gd name="T2" fmla="*/ 30 w 30"/>
                <a:gd name="T3" fmla="*/ 1 h 5"/>
                <a:gd name="T4" fmla="*/ 29 w 30"/>
                <a:gd name="T5" fmla="*/ 5 h 5"/>
                <a:gd name="T6" fmla="*/ 0 w 30"/>
                <a:gd name="T7" fmla="*/ 5 h 5"/>
                <a:gd name="T8" fmla="*/ 0 w 30"/>
                <a:gd name="T9" fmla="*/ 0 h 5"/>
              </a:gdLst>
              <a:ahLst/>
              <a:cxnLst>
                <a:cxn ang="0">
                  <a:pos x="T0" y="T1"/>
                </a:cxn>
                <a:cxn ang="0">
                  <a:pos x="T2" y="T3"/>
                </a:cxn>
                <a:cxn ang="0">
                  <a:pos x="T4" y="T5"/>
                </a:cxn>
                <a:cxn ang="0">
                  <a:pos x="T6" y="T7"/>
                </a:cxn>
                <a:cxn ang="0">
                  <a:pos x="T8" y="T9"/>
                </a:cxn>
              </a:cxnLst>
              <a:rect l="0" t="0" r="r" b="b"/>
              <a:pathLst>
                <a:path w="30" h="5">
                  <a:moveTo>
                    <a:pt x="0" y="0"/>
                  </a:moveTo>
                  <a:lnTo>
                    <a:pt x="30" y="1"/>
                  </a:lnTo>
                  <a:lnTo>
                    <a:pt x="29" y="5"/>
                  </a:lnTo>
                  <a:lnTo>
                    <a:pt x="0" y="5"/>
                  </a:lnTo>
                  <a:lnTo>
                    <a:pt x="0"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6" name="Rectangle 65">
              <a:extLst>
                <a:ext uri="{FF2B5EF4-FFF2-40B4-BE49-F238E27FC236}">
                  <a16:creationId xmlns:a16="http://schemas.microsoft.com/office/drawing/2014/main" id="{00000000-0008-0000-0000-000042000000}"/>
                </a:ext>
              </a:extLst>
            </xdr:cNvPr>
            <xdr:cNvSpPr>
              <a:spLocks noChangeArrowheads="1"/>
            </xdr:cNvSpPr>
          </xdr:nvSpPr>
          <xdr:spPr bwMode="auto">
            <a:xfrm>
              <a:off x="664" y="3273"/>
              <a:ext cx="4096" cy="5"/>
            </a:xfrm>
            <a:prstGeom prst="rect">
              <a:avLst/>
            </a:pr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pic>
          <xdr:nvPicPr>
            <xdr:cNvPr id="67" name="Picture 66">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78" y="3223"/>
              <a:ext cx="940" cy="59"/>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8" name="Freeform 67">
              <a:extLst>
                <a:ext uri="{FF2B5EF4-FFF2-40B4-BE49-F238E27FC236}">
                  <a16:creationId xmlns:a16="http://schemas.microsoft.com/office/drawing/2014/main" id="{00000000-0008-0000-0000-000044000000}"/>
                </a:ext>
              </a:extLst>
            </xdr:cNvPr>
            <xdr:cNvSpPr>
              <a:spLocks noEditPoints="1"/>
            </xdr:cNvSpPr>
          </xdr:nvSpPr>
          <xdr:spPr bwMode="auto">
            <a:xfrm>
              <a:off x="1476" y="3221"/>
              <a:ext cx="945" cy="63"/>
            </a:xfrm>
            <a:custGeom>
              <a:avLst/>
              <a:gdLst>
                <a:gd name="T0" fmla="*/ 0 w 945"/>
                <a:gd name="T1" fmla="*/ 0 h 63"/>
                <a:gd name="T2" fmla="*/ 945 w 945"/>
                <a:gd name="T3" fmla="*/ 0 h 63"/>
                <a:gd name="T4" fmla="*/ 945 w 945"/>
                <a:gd name="T5" fmla="*/ 63 h 63"/>
                <a:gd name="T6" fmla="*/ 0 w 945"/>
                <a:gd name="T7" fmla="*/ 63 h 63"/>
                <a:gd name="T8" fmla="*/ 0 w 945"/>
                <a:gd name="T9" fmla="*/ 0 h 63"/>
                <a:gd name="T10" fmla="*/ 5 w 945"/>
                <a:gd name="T11" fmla="*/ 61 h 63"/>
                <a:gd name="T12" fmla="*/ 2 w 945"/>
                <a:gd name="T13" fmla="*/ 59 h 63"/>
                <a:gd name="T14" fmla="*/ 943 w 945"/>
                <a:gd name="T15" fmla="*/ 59 h 63"/>
                <a:gd name="T16" fmla="*/ 940 w 945"/>
                <a:gd name="T17" fmla="*/ 61 h 63"/>
                <a:gd name="T18" fmla="*/ 940 w 945"/>
                <a:gd name="T19" fmla="*/ 3 h 63"/>
                <a:gd name="T20" fmla="*/ 943 w 945"/>
                <a:gd name="T21" fmla="*/ 5 h 63"/>
                <a:gd name="T22" fmla="*/ 2 w 945"/>
                <a:gd name="T23" fmla="*/ 5 h 63"/>
                <a:gd name="T24" fmla="*/ 5 w 945"/>
                <a:gd name="T25" fmla="*/ 3 h 63"/>
                <a:gd name="T26" fmla="*/ 5 w 945"/>
                <a:gd name="T27" fmla="*/ 61 h 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945" h="63">
                  <a:moveTo>
                    <a:pt x="0" y="0"/>
                  </a:moveTo>
                  <a:lnTo>
                    <a:pt x="945" y="0"/>
                  </a:lnTo>
                  <a:lnTo>
                    <a:pt x="945" y="63"/>
                  </a:lnTo>
                  <a:lnTo>
                    <a:pt x="0" y="63"/>
                  </a:lnTo>
                  <a:lnTo>
                    <a:pt x="0" y="0"/>
                  </a:lnTo>
                  <a:close/>
                  <a:moveTo>
                    <a:pt x="5" y="61"/>
                  </a:moveTo>
                  <a:lnTo>
                    <a:pt x="2" y="59"/>
                  </a:lnTo>
                  <a:lnTo>
                    <a:pt x="943" y="59"/>
                  </a:lnTo>
                  <a:lnTo>
                    <a:pt x="940" y="61"/>
                  </a:lnTo>
                  <a:lnTo>
                    <a:pt x="940" y="3"/>
                  </a:lnTo>
                  <a:lnTo>
                    <a:pt x="943" y="5"/>
                  </a:lnTo>
                  <a:lnTo>
                    <a:pt x="2" y="5"/>
                  </a:lnTo>
                  <a:lnTo>
                    <a:pt x="5" y="3"/>
                  </a:lnTo>
                  <a:lnTo>
                    <a:pt x="5" y="61"/>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pic>
          <xdr:nvPicPr>
            <xdr:cNvPr id="69" name="Picture 68">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123" y="3223"/>
              <a:ext cx="530" cy="59"/>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0" name="Freeform 69">
              <a:extLst>
                <a:ext uri="{FF2B5EF4-FFF2-40B4-BE49-F238E27FC236}">
                  <a16:creationId xmlns:a16="http://schemas.microsoft.com/office/drawing/2014/main" id="{00000000-0008-0000-0000-000046000000}"/>
                </a:ext>
              </a:extLst>
            </xdr:cNvPr>
            <xdr:cNvSpPr>
              <a:spLocks noEditPoints="1"/>
            </xdr:cNvSpPr>
          </xdr:nvSpPr>
          <xdr:spPr bwMode="auto">
            <a:xfrm>
              <a:off x="3122" y="3221"/>
              <a:ext cx="533" cy="63"/>
            </a:xfrm>
            <a:custGeom>
              <a:avLst/>
              <a:gdLst>
                <a:gd name="T0" fmla="*/ 0 w 533"/>
                <a:gd name="T1" fmla="*/ 0 h 63"/>
                <a:gd name="T2" fmla="*/ 533 w 533"/>
                <a:gd name="T3" fmla="*/ 0 h 63"/>
                <a:gd name="T4" fmla="*/ 533 w 533"/>
                <a:gd name="T5" fmla="*/ 63 h 63"/>
                <a:gd name="T6" fmla="*/ 0 w 533"/>
                <a:gd name="T7" fmla="*/ 63 h 63"/>
                <a:gd name="T8" fmla="*/ 0 w 533"/>
                <a:gd name="T9" fmla="*/ 0 h 63"/>
                <a:gd name="T10" fmla="*/ 4 w 533"/>
                <a:gd name="T11" fmla="*/ 61 h 63"/>
                <a:gd name="T12" fmla="*/ 2 w 533"/>
                <a:gd name="T13" fmla="*/ 59 h 63"/>
                <a:gd name="T14" fmla="*/ 531 w 533"/>
                <a:gd name="T15" fmla="*/ 59 h 63"/>
                <a:gd name="T16" fmla="*/ 529 w 533"/>
                <a:gd name="T17" fmla="*/ 61 h 63"/>
                <a:gd name="T18" fmla="*/ 529 w 533"/>
                <a:gd name="T19" fmla="*/ 3 h 63"/>
                <a:gd name="T20" fmla="*/ 531 w 533"/>
                <a:gd name="T21" fmla="*/ 5 h 63"/>
                <a:gd name="T22" fmla="*/ 2 w 533"/>
                <a:gd name="T23" fmla="*/ 5 h 63"/>
                <a:gd name="T24" fmla="*/ 4 w 533"/>
                <a:gd name="T25" fmla="*/ 3 h 63"/>
                <a:gd name="T26" fmla="*/ 4 w 533"/>
                <a:gd name="T27" fmla="*/ 61 h 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533" h="63">
                  <a:moveTo>
                    <a:pt x="0" y="0"/>
                  </a:moveTo>
                  <a:lnTo>
                    <a:pt x="533" y="0"/>
                  </a:lnTo>
                  <a:lnTo>
                    <a:pt x="533" y="63"/>
                  </a:lnTo>
                  <a:lnTo>
                    <a:pt x="0" y="63"/>
                  </a:lnTo>
                  <a:lnTo>
                    <a:pt x="0" y="0"/>
                  </a:lnTo>
                  <a:close/>
                  <a:moveTo>
                    <a:pt x="4" y="61"/>
                  </a:moveTo>
                  <a:lnTo>
                    <a:pt x="2" y="59"/>
                  </a:lnTo>
                  <a:lnTo>
                    <a:pt x="531" y="59"/>
                  </a:lnTo>
                  <a:lnTo>
                    <a:pt x="529" y="61"/>
                  </a:lnTo>
                  <a:lnTo>
                    <a:pt x="529" y="3"/>
                  </a:lnTo>
                  <a:lnTo>
                    <a:pt x="531" y="5"/>
                  </a:lnTo>
                  <a:lnTo>
                    <a:pt x="2" y="5"/>
                  </a:lnTo>
                  <a:lnTo>
                    <a:pt x="4" y="3"/>
                  </a:lnTo>
                  <a:lnTo>
                    <a:pt x="4" y="61"/>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1" name="Rectangle 70">
              <a:extLst>
                <a:ext uri="{FF2B5EF4-FFF2-40B4-BE49-F238E27FC236}">
                  <a16:creationId xmlns:a16="http://schemas.microsoft.com/office/drawing/2014/main" id="{00000000-0008-0000-0000-000047000000}"/>
                </a:ext>
              </a:extLst>
            </xdr:cNvPr>
            <xdr:cNvSpPr>
              <a:spLocks noChangeArrowheads="1"/>
            </xdr:cNvSpPr>
          </xdr:nvSpPr>
          <xdr:spPr bwMode="auto">
            <a:xfrm>
              <a:off x="3520" y="3106"/>
              <a:ext cx="75" cy="3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2" name="Freeform 71">
              <a:extLst>
                <a:ext uri="{FF2B5EF4-FFF2-40B4-BE49-F238E27FC236}">
                  <a16:creationId xmlns:a16="http://schemas.microsoft.com/office/drawing/2014/main" id="{00000000-0008-0000-0000-000048000000}"/>
                </a:ext>
              </a:extLst>
            </xdr:cNvPr>
            <xdr:cNvSpPr>
              <a:spLocks noEditPoints="1"/>
            </xdr:cNvSpPr>
          </xdr:nvSpPr>
          <xdr:spPr bwMode="auto">
            <a:xfrm>
              <a:off x="3518" y="3104"/>
              <a:ext cx="79" cy="34"/>
            </a:xfrm>
            <a:custGeom>
              <a:avLst/>
              <a:gdLst>
                <a:gd name="T0" fmla="*/ 0 w 79"/>
                <a:gd name="T1" fmla="*/ 0 h 34"/>
                <a:gd name="T2" fmla="*/ 79 w 79"/>
                <a:gd name="T3" fmla="*/ 0 h 34"/>
                <a:gd name="T4" fmla="*/ 79 w 79"/>
                <a:gd name="T5" fmla="*/ 34 h 34"/>
                <a:gd name="T6" fmla="*/ 0 w 79"/>
                <a:gd name="T7" fmla="*/ 34 h 34"/>
                <a:gd name="T8" fmla="*/ 0 w 79"/>
                <a:gd name="T9" fmla="*/ 0 h 34"/>
                <a:gd name="T10" fmla="*/ 4 w 79"/>
                <a:gd name="T11" fmla="*/ 32 h 34"/>
                <a:gd name="T12" fmla="*/ 2 w 79"/>
                <a:gd name="T13" fmla="*/ 29 h 34"/>
                <a:gd name="T14" fmla="*/ 77 w 79"/>
                <a:gd name="T15" fmla="*/ 29 h 34"/>
                <a:gd name="T16" fmla="*/ 74 w 79"/>
                <a:gd name="T17" fmla="*/ 32 h 34"/>
                <a:gd name="T18" fmla="*/ 74 w 79"/>
                <a:gd name="T19" fmla="*/ 2 h 34"/>
                <a:gd name="T20" fmla="*/ 77 w 79"/>
                <a:gd name="T21" fmla="*/ 4 h 34"/>
                <a:gd name="T22" fmla="*/ 2 w 79"/>
                <a:gd name="T23" fmla="*/ 4 h 34"/>
                <a:gd name="T24" fmla="*/ 4 w 79"/>
                <a:gd name="T25" fmla="*/ 2 h 34"/>
                <a:gd name="T26" fmla="*/ 4 w 79"/>
                <a:gd name="T27" fmla="*/ 32 h 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79" h="34">
                  <a:moveTo>
                    <a:pt x="0" y="0"/>
                  </a:moveTo>
                  <a:lnTo>
                    <a:pt x="79" y="0"/>
                  </a:lnTo>
                  <a:lnTo>
                    <a:pt x="79" y="34"/>
                  </a:lnTo>
                  <a:lnTo>
                    <a:pt x="0" y="34"/>
                  </a:lnTo>
                  <a:lnTo>
                    <a:pt x="0" y="0"/>
                  </a:lnTo>
                  <a:close/>
                  <a:moveTo>
                    <a:pt x="4" y="32"/>
                  </a:moveTo>
                  <a:lnTo>
                    <a:pt x="2" y="29"/>
                  </a:lnTo>
                  <a:lnTo>
                    <a:pt x="77" y="29"/>
                  </a:lnTo>
                  <a:lnTo>
                    <a:pt x="74" y="32"/>
                  </a:lnTo>
                  <a:lnTo>
                    <a:pt x="74" y="2"/>
                  </a:lnTo>
                  <a:lnTo>
                    <a:pt x="77" y="4"/>
                  </a:lnTo>
                  <a:lnTo>
                    <a:pt x="2" y="4"/>
                  </a:lnTo>
                  <a:lnTo>
                    <a:pt x="4" y="2"/>
                  </a:lnTo>
                  <a:lnTo>
                    <a:pt x="4" y="32"/>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3" name="Freeform 72">
              <a:extLst>
                <a:ext uri="{FF2B5EF4-FFF2-40B4-BE49-F238E27FC236}">
                  <a16:creationId xmlns:a16="http://schemas.microsoft.com/office/drawing/2014/main" id="{00000000-0008-0000-0000-000049000000}"/>
                </a:ext>
              </a:extLst>
            </xdr:cNvPr>
            <xdr:cNvSpPr>
              <a:spLocks/>
            </xdr:cNvSpPr>
          </xdr:nvSpPr>
          <xdr:spPr bwMode="auto">
            <a:xfrm>
              <a:off x="3477" y="3106"/>
              <a:ext cx="88" cy="89"/>
            </a:xfrm>
            <a:custGeom>
              <a:avLst/>
              <a:gdLst>
                <a:gd name="T0" fmla="*/ 0 w 88"/>
                <a:gd name="T1" fmla="*/ 44 h 89"/>
                <a:gd name="T2" fmla="*/ 2 w 88"/>
                <a:gd name="T3" fmla="*/ 33 h 89"/>
                <a:gd name="T4" fmla="*/ 5 w 88"/>
                <a:gd name="T5" fmla="*/ 23 h 89"/>
                <a:gd name="T6" fmla="*/ 12 w 88"/>
                <a:gd name="T7" fmla="*/ 13 h 89"/>
                <a:gd name="T8" fmla="*/ 22 w 88"/>
                <a:gd name="T9" fmla="*/ 7 h 89"/>
                <a:gd name="T10" fmla="*/ 32 w 88"/>
                <a:gd name="T11" fmla="*/ 2 h 89"/>
                <a:gd name="T12" fmla="*/ 44 w 88"/>
                <a:gd name="T13" fmla="*/ 0 h 89"/>
                <a:gd name="T14" fmla="*/ 55 w 88"/>
                <a:gd name="T15" fmla="*/ 2 h 89"/>
                <a:gd name="T16" fmla="*/ 65 w 88"/>
                <a:gd name="T17" fmla="*/ 7 h 89"/>
                <a:gd name="T18" fmla="*/ 75 w 88"/>
                <a:gd name="T19" fmla="*/ 13 h 89"/>
                <a:gd name="T20" fmla="*/ 82 w 88"/>
                <a:gd name="T21" fmla="*/ 23 h 89"/>
                <a:gd name="T22" fmla="*/ 86 w 88"/>
                <a:gd name="T23" fmla="*/ 33 h 89"/>
                <a:gd name="T24" fmla="*/ 88 w 88"/>
                <a:gd name="T25" fmla="*/ 44 h 89"/>
                <a:gd name="T26" fmla="*/ 86 w 88"/>
                <a:gd name="T27" fmla="*/ 56 h 89"/>
                <a:gd name="T28" fmla="*/ 82 w 88"/>
                <a:gd name="T29" fmla="*/ 66 h 89"/>
                <a:gd name="T30" fmla="*/ 75 w 88"/>
                <a:gd name="T31" fmla="*/ 76 h 89"/>
                <a:gd name="T32" fmla="*/ 65 w 88"/>
                <a:gd name="T33" fmla="*/ 83 h 89"/>
                <a:gd name="T34" fmla="*/ 55 w 88"/>
                <a:gd name="T35" fmla="*/ 87 h 89"/>
                <a:gd name="T36" fmla="*/ 44 w 88"/>
                <a:gd name="T37" fmla="*/ 89 h 89"/>
                <a:gd name="T38" fmla="*/ 32 w 88"/>
                <a:gd name="T39" fmla="*/ 87 h 89"/>
                <a:gd name="T40" fmla="*/ 22 w 88"/>
                <a:gd name="T41" fmla="*/ 83 h 89"/>
                <a:gd name="T42" fmla="*/ 12 w 88"/>
                <a:gd name="T43" fmla="*/ 76 h 89"/>
                <a:gd name="T44" fmla="*/ 5 w 88"/>
                <a:gd name="T45" fmla="*/ 66 h 89"/>
                <a:gd name="T46" fmla="*/ 2 w 88"/>
                <a:gd name="T47" fmla="*/ 56 h 89"/>
                <a:gd name="T48" fmla="*/ 0 w 88"/>
                <a:gd name="T49" fmla="*/ 44 h 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88" h="89">
                  <a:moveTo>
                    <a:pt x="0" y="44"/>
                  </a:moveTo>
                  <a:lnTo>
                    <a:pt x="2" y="33"/>
                  </a:lnTo>
                  <a:lnTo>
                    <a:pt x="5" y="23"/>
                  </a:lnTo>
                  <a:lnTo>
                    <a:pt x="12" y="13"/>
                  </a:lnTo>
                  <a:lnTo>
                    <a:pt x="22" y="7"/>
                  </a:lnTo>
                  <a:lnTo>
                    <a:pt x="32" y="2"/>
                  </a:lnTo>
                  <a:lnTo>
                    <a:pt x="44" y="0"/>
                  </a:lnTo>
                  <a:lnTo>
                    <a:pt x="55" y="2"/>
                  </a:lnTo>
                  <a:lnTo>
                    <a:pt x="65" y="7"/>
                  </a:lnTo>
                  <a:lnTo>
                    <a:pt x="75" y="13"/>
                  </a:lnTo>
                  <a:lnTo>
                    <a:pt x="82" y="23"/>
                  </a:lnTo>
                  <a:lnTo>
                    <a:pt x="86" y="33"/>
                  </a:lnTo>
                  <a:lnTo>
                    <a:pt x="88" y="44"/>
                  </a:lnTo>
                  <a:lnTo>
                    <a:pt x="86" y="56"/>
                  </a:lnTo>
                  <a:lnTo>
                    <a:pt x="82" y="66"/>
                  </a:lnTo>
                  <a:lnTo>
                    <a:pt x="75" y="76"/>
                  </a:lnTo>
                  <a:lnTo>
                    <a:pt x="65" y="83"/>
                  </a:lnTo>
                  <a:lnTo>
                    <a:pt x="55" y="87"/>
                  </a:lnTo>
                  <a:lnTo>
                    <a:pt x="44" y="89"/>
                  </a:lnTo>
                  <a:lnTo>
                    <a:pt x="32" y="87"/>
                  </a:lnTo>
                  <a:lnTo>
                    <a:pt x="22" y="83"/>
                  </a:lnTo>
                  <a:lnTo>
                    <a:pt x="12" y="76"/>
                  </a:lnTo>
                  <a:lnTo>
                    <a:pt x="5" y="66"/>
                  </a:lnTo>
                  <a:lnTo>
                    <a:pt x="2" y="56"/>
                  </a:lnTo>
                  <a:lnTo>
                    <a:pt x="0" y="4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4" name="Freeform 73">
              <a:extLst>
                <a:ext uri="{FF2B5EF4-FFF2-40B4-BE49-F238E27FC236}">
                  <a16:creationId xmlns:a16="http://schemas.microsoft.com/office/drawing/2014/main" id="{00000000-0008-0000-0000-00004A000000}"/>
                </a:ext>
              </a:extLst>
            </xdr:cNvPr>
            <xdr:cNvSpPr>
              <a:spLocks noEditPoints="1"/>
            </xdr:cNvSpPr>
          </xdr:nvSpPr>
          <xdr:spPr bwMode="auto">
            <a:xfrm>
              <a:off x="3475" y="3104"/>
              <a:ext cx="92" cy="93"/>
            </a:xfrm>
            <a:custGeom>
              <a:avLst/>
              <a:gdLst>
                <a:gd name="T0" fmla="*/ 1 w 1025"/>
                <a:gd name="T1" fmla="*/ 513 h 1033"/>
                <a:gd name="T2" fmla="*/ 19 w 1025"/>
                <a:gd name="T3" fmla="*/ 383 h 1033"/>
                <a:gd name="T4" fmla="*/ 63 w 1025"/>
                <a:gd name="T5" fmla="*/ 261 h 1033"/>
                <a:gd name="T6" fmla="*/ 145 w 1025"/>
                <a:gd name="T7" fmla="*/ 146 h 1033"/>
                <a:gd name="T8" fmla="*/ 365 w 1025"/>
                <a:gd name="T9" fmla="*/ 28 h 1033"/>
                <a:gd name="T10" fmla="*/ 504 w 1025"/>
                <a:gd name="T11" fmla="*/ 1 h 1033"/>
                <a:gd name="T12" fmla="*/ 638 w 1025"/>
                <a:gd name="T13" fmla="*/ 26 h 1033"/>
                <a:gd name="T14" fmla="*/ 760 w 1025"/>
                <a:gd name="T15" fmla="*/ 77 h 1033"/>
                <a:gd name="T16" fmla="*/ 871 w 1025"/>
                <a:gd name="T17" fmla="*/ 146 h 1033"/>
                <a:gd name="T18" fmla="*/ 953 w 1025"/>
                <a:gd name="T19" fmla="*/ 261 h 1033"/>
                <a:gd name="T20" fmla="*/ 998 w 1025"/>
                <a:gd name="T21" fmla="*/ 383 h 1033"/>
                <a:gd name="T22" fmla="*/ 1024 w 1025"/>
                <a:gd name="T23" fmla="*/ 512 h 1033"/>
                <a:gd name="T24" fmla="*/ 999 w 1025"/>
                <a:gd name="T25" fmla="*/ 654 h 1033"/>
                <a:gd name="T26" fmla="*/ 956 w 1025"/>
                <a:gd name="T27" fmla="*/ 767 h 1033"/>
                <a:gd name="T28" fmla="*/ 878 w 1025"/>
                <a:gd name="T29" fmla="*/ 880 h 1033"/>
                <a:gd name="T30" fmla="*/ 764 w 1025"/>
                <a:gd name="T31" fmla="*/ 961 h 1033"/>
                <a:gd name="T32" fmla="*/ 643 w 1025"/>
                <a:gd name="T33" fmla="*/ 1014 h 1033"/>
                <a:gd name="T34" fmla="*/ 511 w 1025"/>
                <a:gd name="T35" fmla="*/ 1032 h 1033"/>
                <a:gd name="T36" fmla="*/ 372 w 1025"/>
                <a:gd name="T37" fmla="*/ 1016 h 1033"/>
                <a:gd name="T38" fmla="*/ 256 w 1025"/>
                <a:gd name="T39" fmla="*/ 964 h 1033"/>
                <a:gd name="T40" fmla="*/ 144 w 1025"/>
                <a:gd name="T41" fmla="*/ 886 h 1033"/>
                <a:gd name="T42" fmla="*/ 63 w 1025"/>
                <a:gd name="T43" fmla="*/ 772 h 1033"/>
                <a:gd name="T44" fmla="*/ 19 w 1025"/>
                <a:gd name="T45" fmla="*/ 658 h 1033"/>
                <a:gd name="T46" fmla="*/ 1 w 1025"/>
                <a:gd name="T47" fmla="*/ 519 h 1033"/>
                <a:gd name="T48" fmla="*/ 64 w 1025"/>
                <a:gd name="T49" fmla="*/ 641 h 1033"/>
                <a:gd name="T50" fmla="*/ 103 w 1025"/>
                <a:gd name="T51" fmla="*/ 745 h 1033"/>
                <a:gd name="T52" fmla="*/ 172 w 1025"/>
                <a:gd name="T53" fmla="*/ 847 h 1033"/>
                <a:gd name="T54" fmla="*/ 276 w 1025"/>
                <a:gd name="T55" fmla="*/ 920 h 1033"/>
                <a:gd name="T56" fmla="*/ 378 w 1025"/>
                <a:gd name="T57" fmla="*/ 968 h 1033"/>
                <a:gd name="T58" fmla="*/ 505 w 1025"/>
                <a:gd name="T59" fmla="*/ 985 h 1033"/>
                <a:gd name="T60" fmla="*/ 624 w 1025"/>
                <a:gd name="T61" fmla="*/ 970 h 1033"/>
                <a:gd name="T62" fmla="*/ 737 w 1025"/>
                <a:gd name="T63" fmla="*/ 922 h 1033"/>
                <a:gd name="T64" fmla="*/ 839 w 1025"/>
                <a:gd name="T65" fmla="*/ 853 h 1033"/>
                <a:gd name="T66" fmla="*/ 911 w 1025"/>
                <a:gd name="T67" fmla="*/ 750 h 1033"/>
                <a:gd name="T68" fmla="*/ 952 w 1025"/>
                <a:gd name="T69" fmla="*/ 645 h 1033"/>
                <a:gd name="T70" fmla="*/ 977 w 1025"/>
                <a:gd name="T71" fmla="*/ 521 h 1033"/>
                <a:gd name="T72" fmla="*/ 953 w 1025"/>
                <a:gd name="T73" fmla="*/ 399 h 1033"/>
                <a:gd name="T74" fmla="*/ 914 w 1025"/>
                <a:gd name="T75" fmla="*/ 288 h 1033"/>
                <a:gd name="T76" fmla="*/ 846 w 1025"/>
                <a:gd name="T77" fmla="*/ 187 h 1033"/>
                <a:gd name="T78" fmla="*/ 741 w 1025"/>
                <a:gd name="T79" fmla="*/ 122 h 1033"/>
                <a:gd name="T80" fmla="*/ 629 w 1025"/>
                <a:gd name="T81" fmla="*/ 73 h 1033"/>
                <a:gd name="T82" fmla="*/ 513 w 1025"/>
                <a:gd name="T83" fmla="*/ 48 h 1033"/>
                <a:gd name="T84" fmla="*/ 385 w 1025"/>
                <a:gd name="T85" fmla="*/ 71 h 1033"/>
                <a:gd name="T86" fmla="*/ 171 w 1025"/>
                <a:gd name="T87" fmla="*/ 187 h 1033"/>
                <a:gd name="T88" fmla="*/ 103 w 1025"/>
                <a:gd name="T89" fmla="*/ 288 h 1033"/>
                <a:gd name="T90" fmla="*/ 64 w 1025"/>
                <a:gd name="T91" fmla="*/ 399 h 1033"/>
                <a:gd name="T92" fmla="*/ 48 w 1025"/>
                <a:gd name="T93" fmla="*/ 520 h 1033"/>
                <a:gd name="T94" fmla="*/ 65 w 1025"/>
                <a:gd name="T95" fmla="*/ 647 h 10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1025" h="1033">
                  <a:moveTo>
                    <a:pt x="1" y="519"/>
                  </a:moveTo>
                  <a:cubicBezTo>
                    <a:pt x="0" y="517"/>
                    <a:pt x="0" y="515"/>
                    <a:pt x="1" y="513"/>
                  </a:cubicBezTo>
                  <a:lnTo>
                    <a:pt x="17" y="388"/>
                  </a:lnTo>
                  <a:cubicBezTo>
                    <a:pt x="18" y="387"/>
                    <a:pt x="18" y="385"/>
                    <a:pt x="19" y="383"/>
                  </a:cubicBezTo>
                  <a:lnTo>
                    <a:pt x="60" y="267"/>
                  </a:lnTo>
                  <a:cubicBezTo>
                    <a:pt x="61" y="265"/>
                    <a:pt x="62" y="263"/>
                    <a:pt x="63" y="261"/>
                  </a:cubicBezTo>
                  <a:lnTo>
                    <a:pt x="138" y="153"/>
                  </a:lnTo>
                  <a:cubicBezTo>
                    <a:pt x="140" y="150"/>
                    <a:pt x="143" y="148"/>
                    <a:pt x="145" y="146"/>
                  </a:cubicBezTo>
                  <a:lnTo>
                    <a:pt x="254" y="79"/>
                  </a:lnTo>
                  <a:lnTo>
                    <a:pt x="365" y="28"/>
                  </a:lnTo>
                  <a:cubicBezTo>
                    <a:pt x="367" y="27"/>
                    <a:pt x="368" y="26"/>
                    <a:pt x="370" y="26"/>
                  </a:cubicBezTo>
                  <a:lnTo>
                    <a:pt x="504" y="1"/>
                  </a:lnTo>
                  <a:cubicBezTo>
                    <a:pt x="507" y="0"/>
                    <a:pt x="510" y="0"/>
                    <a:pt x="513" y="1"/>
                  </a:cubicBezTo>
                  <a:lnTo>
                    <a:pt x="638" y="26"/>
                  </a:lnTo>
                  <a:cubicBezTo>
                    <a:pt x="640" y="26"/>
                    <a:pt x="641" y="27"/>
                    <a:pt x="643" y="27"/>
                  </a:cubicBezTo>
                  <a:lnTo>
                    <a:pt x="760" y="77"/>
                  </a:lnTo>
                  <a:cubicBezTo>
                    <a:pt x="761" y="78"/>
                    <a:pt x="762" y="78"/>
                    <a:pt x="763" y="79"/>
                  </a:cubicBezTo>
                  <a:lnTo>
                    <a:pt x="871" y="146"/>
                  </a:lnTo>
                  <a:cubicBezTo>
                    <a:pt x="874" y="148"/>
                    <a:pt x="876" y="150"/>
                    <a:pt x="878" y="153"/>
                  </a:cubicBezTo>
                  <a:lnTo>
                    <a:pt x="953" y="261"/>
                  </a:lnTo>
                  <a:cubicBezTo>
                    <a:pt x="955" y="263"/>
                    <a:pt x="956" y="265"/>
                    <a:pt x="956" y="267"/>
                  </a:cubicBezTo>
                  <a:lnTo>
                    <a:pt x="998" y="383"/>
                  </a:lnTo>
                  <a:cubicBezTo>
                    <a:pt x="998" y="384"/>
                    <a:pt x="999" y="386"/>
                    <a:pt x="999" y="387"/>
                  </a:cubicBezTo>
                  <a:lnTo>
                    <a:pt x="1024" y="512"/>
                  </a:lnTo>
                  <a:cubicBezTo>
                    <a:pt x="1025" y="515"/>
                    <a:pt x="1025" y="518"/>
                    <a:pt x="1024" y="521"/>
                  </a:cubicBezTo>
                  <a:lnTo>
                    <a:pt x="999" y="654"/>
                  </a:lnTo>
                  <a:cubicBezTo>
                    <a:pt x="999" y="656"/>
                    <a:pt x="998" y="657"/>
                    <a:pt x="998" y="658"/>
                  </a:cubicBezTo>
                  <a:lnTo>
                    <a:pt x="956" y="767"/>
                  </a:lnTo>
                  <a:cubicBezTo>
                    <a:pt x="955" y="769"/>
                    <a:pt x="955" y="770"/>
                    <a:pt x="953" y="772"/>
                  </a:cubicBezTo>
                  <a:lnTo>
                    <a:pt x="878" y="880"/>
                  </a:lnTo>
                  <a:cubicBezTo>
                    <a:pt x="877" y="883"/>
                    <a:pt x="875" y="885"/>
                    <a:pt x="872" y="886"/>
                  </a:cubicBezTo>
                  <a:lnTo>
                    <a:pt x="764" y="961"/>
                  </a:lnTo>
                  <a:cubicBezTo>
                    <a:pt x="763" y="962"/>
                    <a:pt x="761" y="963"/>
                    <a:pt x="760" y="964"/>
                  </a:cubicBezTo>
                  <a:lnTo>
                    <a:pt x="643" y="1014"/>
                  </a:lnTo>
                  <a:cubicBezTo>
                    <a:pt x="641" y="1015"/>
                    <a:pt x="639" y="1015"/>
                    <a:pt x="637" y="1016"/>
                  </a:cubicBezTo>
                  <a:lnTo>
                    <a:pt x="511" y="1032"/>
                  </a:lnTo>
                  <a:cubicBezTo>
                    <a:pt x="509" y="1033"/>
                    <a:pt x="507" y="1033"/>
                    <a:pt x="505" y="1032"/>
                  </a:cubicBezTo>
                  <a:lnTo>
                    <a:pt x="372" y="1016"/>
                  </a:lnTo>
                  <a:cubicBezTo>
                    <a:pt x="369" y="1015"/>
                    <a:pt x="367" y="1015"/>
                    <a:pt x="365" y="1014"/>
                  </a:cubicBezTo>
                  <a:lnTo>
                    <a:pt x="256" y="964"/>
                  </a:lnTo>
                  <a:cubicBezTo>
                    <a:pt x="255" y="963"/>
                    <a:pt x="254" y="962"/>
                    <a:pt x="253" y="961"/>
                  </a:cubicBezTo>
                  <a:lnTo>
                    <a:pt x="144" y="886"/>
                  </a:lnTo>
                  <a:cubicBezTo>
                    <a:pt x="142" y="885"/>
                    <a:pt x="140" y="883"/>
                    <a:pt x="138" y="880"/>
                  </a:cubicBezTo>
                  <a:lnTo>
                    <a:pt x="63" y="772"/>
                  </a:lnTo>
                  <a:cubicBezTo>
                    <a:pt x="62" y="770"/>
                    <a:pt x="61" y="769"/>
                    <a:pt x="60" y="767"/>
                  </a:cubicBezTo>
                  <a:lnTo>
                    <a:pt x="19" y="658"/>
                  </a:lnTo>
                  <a:cubicBezTo>
                    <a:pt x="18" y="657"/>
                    <a:pt x="18" y="655"/>
                    <a:pt x="17" y="653"/>
                  </a:cubicBezTo>
                  <a:lnTo>
                    <a:pt x="1" y="519"/>
                  </a:lnTo>
                  <a:close/>
                  <a:moveTo>
                    <a:pt x="65" y="647"/>
                  </a:moveTo>
                  <a:lnTo>
                    <a:pt x="64" y="641"/>
                  </a:lnTo>
                  <a:lnTo>
                    <a:pt x="105" y="750"/>
                  </a:lnTo>
                  <a:lnTo>
                    <a:pt x="103" y="745"/>
                  </a:lnTo>
                  <a:lnTo>
                    <a:pt x="178" y="853"/>
                  </a:lnTo>
                  <a:lnTo>
                    <a:pt x="172" y="847"/>
                  </a:lnTo>
                  <a:lnTo>
                    <a:pt x="280" y="922"/>
                  </a:lnTo>
                  <a:lnTo>
                    <a:pt x="276" y="920"/>
                  </a:lnTo>
                  <a:lnTo>
                    <a:pt x="385" y="970"/>
                  </a:lnTo>
                  <a:lnTo>
                    <a:pt x="378" y="968"/>
                  </a:lnTo>
                  <a:lnTo>
                    <a:pt x="511" y="985"/>
                  </a:lnTo>
                  <a:lnTo>
                    <a:pt x="505" y="985"/>
                  </a:lnTo>
                  <a:lnTo>
                    <a:pt x="630" y="968"/>
                  </a:lnTo>
                  <a:lnTo>
                    <a:pt x="624" y="970"/>
                  </a:lnTo>
                  <a:lnTo>
                    <a:pt x="741" y="920"/>
                  </a:lnTo>
                  <a:lnTo>
                    <a:pt x="737" y="922"/>
                  </a:lnTo>
                  <a:lnTo>
                    <a:pt x="845" y="847"/>
                  </a:lnTo>
                  <a:lnTo>
                    <a:pt x="839" y="853"/>
                  </a:lnTo>
                  <a:lnTo>
                    <a:pt x="914" y="745"/>
                  </a:lnTo>
                  <a:lnTo>
                    <a:pt x="911" y="750"/>
                  </a:lnTo>
                  <a:lnTo>
                    <a:pt x="953" y="641"/>
                  </a:lnTo>
                  <a:lnTo>
                    <a:pt x="952" y="645"/>
                  </a:lnTo>
                  <a:lnTo>
                    <a:pt x="977" y="512"/>
                  </a:lnTo>
                  <a:lnTo>
                    <a:pt x="977" y="521"/>
                  </a:lnTo>
                  <a:lnTo>
                    <a:pt x="952" y="396"/>
                  </a:lnTo>
                  <a:lnTo>
                    <a:pt x="953" y="399"/>
                  </a:lnTo>
                  <a:lnTo>
                    <a:pt x="911" y="283"/>
                  </a:lnTo>
                  <a:lnTo>
                    <a:pt x="914" y="288"/>
                  </a:lnTo>
                  <a:lnTo>
                    <a:pt x="839" y="180"/>
                  </a:lnTo>
                  <a:lnTo>
                    <a:pt x="846" y="187"/>
                  </a:lnTo>
                  <a:lnTo>
                    <a:pt x="738" y="120"/>
                  </a:lnTo>
                  <a:lnTo>
                    <a:pt x="741" y="122"/>
                  </a:lnTo>
                  <a:lnTo>
                    <a:pt x="624" y="72"/>
                  </a:lnTo>
                  <a:lnTo>
                    <a:pt x="629" y="73"/>
                  </a:lnTo>
                  <a:lnTo>
                    <a:pt x="504" y="48"/>
                  </a:lnTo>
                  <a:lnTo>
                    <a:pt x="513" y="48"/>
                  </a:lnTo>
                  <a:lnTo>
                    <a:pt x="379" y="73"/>
                  </a:lnTo>
                  <a:lnTo>
                    <a:pt x="385" y="71"/>
                  </a:lnTo>
                  <a:lnTo>
                    <a:pt x="279" y="120"/>
                  </a:lnTo>
                  <a:lnTo>
                    <a:pt x="171" y="187"/>
                  </a:lnTo>
                  <a:lnTo>
                    <a:pt x="178" y="180"/>
                  </a:lnTo>
                  <a:lnTo>
                    <a:pt x="103" y="288"/>
                  </a:lnTo>
                  <a:lnTo>
                    <a:pt x="105" y="283"/>
                  </a:lnTo>
                  <a:lnTo>
                    <a:pt x="64" y="399"/>
                  </a:lnTo>
                  <a:lnTo>
                    <a:pt x="65" y="395"/>
                  </a:lnTo>
                  <a:lnTo>
                    <a:pt x="48" y="520"/>
                  </a:lnTo>
                  <a:lnTo>
                    <a:pt x="48" y="513"/>
                  </a:lnTo>
                  <a:lnTo>
                    <a:pt x="65" y="647"/>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5" name="Freeform 74">
              <a:extLst>
                <a:ext uri="{FF2B5EF4-FFF2-40B4-BE49-F238E27FC236}">
                  <a16:creationId xmlns:a16="http://schemas.microsoft.com/office/drawing/2014/main" id="{00000000-0008-0000-0000-00004B000000}"/>
                </a:ext>
              </a:extLst>
            </xdr:cNvPr>
            <xdr:cNvSpPr>
              <a:spLocks/>
            </xdr:cNvSpPr>
          </xdr:nvSpPr>
          <xdr:spPr bwMode="auto">
            <a:xfrm>
              <a:off x="3506" y="3136"/>
              <a:ext cx="29" cy="29"/>
            </a:xfrm>
            <a:custGeom>
              <a:avLst/>
              <a:gdLst>
                <a:gd name="T0" fmla="*/ 0 w 29"/>
                <a:gd name="T1" fmla="*/ 14 h 29"/>
                <a:gd name="T2" fmla="*/ 1 w 29"/>
                <a:gd name="T3" fmla="*/ 8 h 29"/>
                <a:gd name="T4" fmla="*/ 6 w 29"/>
                <a:gd name="T5" fmla="*/ 3 h 29"/>
                <a:gd name="T6" fmla="*/ 12 w 29"/>
                <a:gd name="T7" fmla="*/ 0 h 29"/>
                <a:gd name="T8" fmla="*/ 18 w 29"/>
                <a:gd name="T9" fmla="*/ 0 h 29"/>
                <a:gd name="T10" fmla="*/ 24 w 29"/>
                <a:gd name="T11" fmla="*/ 3 h 29"/>
                <a:gd name="T12" fmla="*/ 28 w 29"/>
                <a:gd name="T13" fmla="*/ 8 h 29"/>
                <a:gd name="T14" fmla="*/ 29 w 29"/>
                <a:gd name="T15" fmla="*/ 14 h 29"/>
                <a:gd name="T16" fmla="*/ 28 w 29"/>
                <a:gd name="T17" fmla="*/ 20 h 29"/>
                <a:gd name="T18" fmla="*/ 24 w 29"/>
                <a:gd name="T19" fmla="*/ 26 h 29"/>
                <a:gd name="T20" fmla="*/ 18 w 29"/>
                <a:gd name="T21" fmla="*/ 29 h 29"/>
                <a:gd name="T22" fmla="*/ 12 w 29"/>
                <a:gd name="T23" fmla="*/ 29 h 29"/>
                <a:gd name="T24" fmla="*/ 6 w 29"/>
                <a:gd name="T25" fmla="*/ 26 h 29"/>
                <a:gd name="T26" fmla="*/ 1 w 29"/>
                <a:gd name="T27" fmla="*/ 20 h 29"/>
                <a:gd name="T28" fmla="*/ 0 w 29"/>
                <a:gd name="T29" fmla="*/ 14 h 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9" h="29">
                  <a:moveTo>
                    <a:pt x="0" y="14"/>
                  </a:moveTo>
                  <a:lnTo>
                    <a:pt x="1" y="8"/>
                  </a:lnTo>
                  <a:lnTo>
                    <a:pt x="6" y="3"/>
                  </a:lnTo>
                  <a:lnTo>
                    <a:pt x="12" y="0"/>
                  </a:lnTo>
                  <a:lnTo>
                    <a:pt x="18" y="0"/>
                  </a:lnTo>
                  <a:lnTo>
                    <a:pt x="24" y="3"/>
                  </a:lnTo>
                  <a:lnTo>
                    <a:pt x="28" y="8"/>
                  </a:lnTo>
                  <a:lnTo>
                    <a:pt x="29" y="14"/>
                  </a:lnTo>
                  <a:lnTo>
                    <a:pt x="28" y="20"/>
                  </a:lnTo>
                  <a:lnTo>
                    <a:pt x="24" y="26"/>
                  </a:lnTo>
                  <a:lnTo>
                    <a:pt x="18" y="29"/>
                  </a:lnTo>
                  <a:lnTo>
                    <a:pt x="12" y="29"/>
                  </a:lnTo>
                  <a:lnTo>
                    <a:pt x="6" y="26"/>
                  </a:lnTo>
                  <a:lnTo>
                    <a:pt x="1" y="20"/>
                  </a:lnTo>
                  <a:lnTo>
                    <a:pt x="0" y="1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6" name="Freeform 75">
              <a:extLst>
                <a:ext uri="{FF2B5EF4-FFF2-40B4-BE49-F238E27FC236}">
                  <a16:creationId xmlns:a16="http://schemas.microsoft.com/office/drawing/2014/main" id="{00000000-0008-0000-0000-00004C000000}"/>
                </a:ext>
              </a:extLst>
            </xdr:cNvPr>
            <xdr:cNvSpPr>
              <a:spLocks noEditPoints="1"/>
            </xdr:cNvSpPr>
          </xdr:nvSpPr>
          <xdr:spPr bwMode="auto">
            <a:xfrm>
              <a:off x="3505" y="3135"/>
              <a:ext cx="31" cy="31"/>
            </a:xfrm>
            <a:custGeom>
              <a:avLst/>
              <a:gdLst>
                <a:gd name="T0" fmla="*/ 1 w 345"/>
                <a:gd name="T1" fmla="*/ 170 h 344"/>
                <a:gd name="T2" fmla="*/ 1 w 345"/>
                <a:gd name="T3" fmla="*/ 166 h 344"/>
                <a:gd name="T4" fmla="*/ 17 w 345"/>
                <a:gd name="T5" fmla="*/ 99 h 344"/>
                <a:gd name="T6" fmla="*/ 19 w 345"/>
                <a:gd name="T7" fmla="*/ 96 h 344"/>
                <a:gd name="T8" fmla="*/ 68 w 345"/>
                <a:gd name="T9" fmla="*/ 37 h 344"/>
                <a:gd name="T10" fmla="*/ 70 w 345"/>
                <a:gd name="T11" fmla="*/ 35 h 344"/>
                <a:gd name="T12" fmla="*/ 136 w 345"/>
                <a:gd name="T13" fmla="*/ 1 h 344"/>
                <a:gd name="T14" fmla="*/ 140 w 345"/>
                <a:gd name="T15" fmla="*/ 0 h 344"/>
                <a:gd name="T16" fmla="*/ 205 w 345"/>
                <a:gd name="T17" fmla="*/ 0 h 344"/>
                <a:gd name="T18" fmla="*/ 209 w 345"/>
                <a:gd name="T19" fmla="*/ 1 h 344"/>
                <a:gd name="T20" fmla="*/ 282 w 345"/>
                <a:gd name="T21" fmla="*/ 35 h 344"/>
                <a:gd name="T22" fmla="*/ 286 w 345"/>
                <a:gd name="T23" fmla="*/ 38 h 344"/>
                <a:gd name="T24" fmla="*/ 327 w 345"/>
                <a:gd name="T25" fmla="*/ 96 h 344"/>
                <a:gd name="T26" fmla="*/ 328 w 345"/>
                <a:gd name="T27" fmla="*/ 99 h 344"/>
                <a:gd name="T28" fmla="*/ 344 w 345"/>
                <a:gd name="T29" fmla="*/ 166 h 344"/>
                <a:gd name="T30" fmla="*/ 344 w 345"/>
                <a:gd name="T31" fmla="*/ 170 h 344"/>
                <a:gd name="T32" fmla="*/ 328 w 345"/>
                <a:gd name="T33" fmla="*/ 237 h 344"/>
                <a:gd name="T34" fmla="*/ 327 w 345"/>
                <a:gd name="T35" fmla="*/ 240 h 344"/>
                <a:gd name="T36" fmla="*/ 286 w 345"/>
                <a:gd name="T37" fmla="*/ 307 h 344"/>
                <a:gd name="T38" fmla="*/ 282 w 345"/>
                <a:gd name="T39" fmla="*/ 310 h 344"/>
                <a:gd name="T40" fmla="*/ 209 w 345"/>
                <a:gd name="T41" fmla="*/ 344 h 344"/>
                <a:gd name="T42" fmla="*/ 205 w 345"/>
                <a:gd name="T43" fmla="*/ 344 h 344"/>
                <a:gd name="T44" fmla="*/ 140 w 345"/>
                <a:gd name="T45" fmla="*/ 344 h 344"/>
                <a:gd name="T46" fmla="*/ 136 w 345"/>
                <a:gd name="T47" fmla="*/ 344 h 344"/>
                <a:gd name="T48" fmla="*/ 70 w 345"/>
                <a:gd name="T49" fmla="*/ 310 h 344"/>
                <a:gd name="T50" fmla="*/ 68 w 345"/>
                <a:gd name="T51" fmla="*/ 308 h 344"/>
                <a:gd name="T52" fmla="*/ 18 w 345"/>
                <a:gd name="T53" fmla="*/ 240 h 344"/>
                <a:gd name="T54" fmla="*/ 17 w 345"/>
                <a:gd name="T55" fmla="*/ 237 h 344"/>
                <a:gd name="T56" fmla="*/ 1 w 345"/>
                <a:gd name="T57" fmla="*/ 170 h 344"/>
                <a:gd name="T58" fmla="*/ 33 w 345"/>
                <a:gd name="T59" fmla="*/ 234 h 344"/>
                <a:gd name="T60" fmla="*/ 31 w 345"/>
                <a:gd name="T61" fmla="*/ 231 h 344"/>
                <a:gd name="T62" fmla="*/ 81 w 345"/>
                <a:gd name="T63" fmla="*/ 298 h 344"/>
                <a:gd name="T64" fmla="*/ 78 w 345"/>
                <a:gd name="T65" fmla="*/ 296 h 344"/>
                <a:gd name="T66" fmla="*/ 143 w 345"/>
                <a:gd name="T67" fmla="*/ 329 h 344"/>
                <a:gd name="T68" fmla="*/ 140 w 345"/>
                <a:gd name="T69" fmla="*/ 328 h 344"/>
                <a:gd name="T70" fmla="*/ 205 w 345"/>
                <a:gd name="T71" fmla="*/ 328 h 344"/>
                <a:gd name="T72" fmla="*/ 202 w 345"/>
                <a:gd name="T73" fmla="*/ 329 h 344"/>
                <a:gd name="T74" fmla="*/ 276 w 345"/>
                <a:gd name="T75" fmla="*/ 296 h 344"/>
                <a:gd name="T76" fmla="*/ 272 w 345"/>
                <a:gd name="T77" fmla="*/ 299 h 344"/>
                <a:gd name="T78" fmla="*/ 313 w 345"/>
                <a:gd name="T79" fmla="*/ 231 h 344"/>
                <a:gd name="T80" fmla="*/ 312 w 345"/>
                <a:gd name="T81" fmla="*/ 234 h 344"/>
                <a:gd name="T82" fmla="*/ 329 w 345"/>
                <a:gd name="T83" fmla="*/ 166 h 344"/>
                <a:gd name="T84" fmla="*/ 329 w 345"/>
                <a:gd name="T85" fmla="*/ 170 h 344"/>
                <a:gd name="T86" fmla="*/ 312 w 345"/>
                <a:gd name="T87" fmla="*/ 103 h 344"/>
                <a:gd name="T88" fmla="*/ 313 w 345"/>
                <a:gd name="T89" fmla="*/ 106 h 344"/>
                <a:gd name="T90" fmla="*/ 272 w 345"/>
                <a:gd name="T91" fmla="*/ 47 h 344"/>
                <a:gd name="T92" fmla="*/ 276 w 345"/>
                <a:gd name="T93" fmla="*/ 49 h 344"/>
                <a:gd name="T94" fmla="*/ 202 w 345"/>
                <a:gd name="T95" fmla="*/ 16 h 344"/>
                <a:gd name="T96" fmla="*/ 205 w 345"/>
                <a:gd name="T97" fmla="*/ 16 h 344"/>
                <a:gd name="T98" fmla="*/ 140 w 345"/>
                <a:gd name="T99" fmla="*/ 16 h 344"/>
                <a:gd name="T100" fmla="*/ 143 w 345"/>
                <a:gd name="T101" fmla="*/ 16 h 344"/>
                <a:gd name="T102" fmla="*/ 78 w 345"/>
                <a:gd name="T103" fmla="*/ 49 h 344"/>
                <a:gd name="T104" fmla="*/ 80 w 345"/>
                <a:gd name="T105" fmla="*/ 47 h 344"/>
                <a:gd name="T106" fmla="*/ 31 w 345"/>
                <a:gd name="T107" fmla="*/ 106 h 344"/>
                <a:gd name="T108" fmla="*/ 33 w 345"/>
                <a:gd name="T109" fmla="*/ 103 h 344"/>
                <a:gd name="T110" fmla="*/ 16 w 345"/>
                <a:gd name="T111" fmla="*/ 170 h 344"/>
                <a:gd name="T112" fmla="*/ 16 w 345"/>
                <a:gd name="T113" fmla="*/ 166 h 344"/>
                <a:gd name="T114" fmla="*/ 33 w 345"/>
                <a:gd name="T115" fmla="*/ 234 h 3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345" h="344">
                  <a:moveTo>
                    <a:pt x="1" y="170"/>
                  </a:moveTo>
                  <a:cubicBezTo>
                    <a:pt x="0" y="169"/>
                    <a:pt x="0" y="168"/>
                    <a:pt x="1" y="166"/>
                  </a:cubicBezTo>
                  <a:lnTo>
                    <a:pt x="17" y="99"/>
                  </a:lnTo>
                  <a:cubicBezTo>
                    <a:pt x="17" y="98"/>
                    <a:pt x="18" y="97"/>
                    <a:pt x="19" y="96"/>
                  </a:cubicBezTo>
                  <a:lnTo>
                    <a:pt x="68" y="37"/>
                  </a:lnTo>
                  <a:cubicBezTo>
                    <a:pt x="69" y="36"/>
                    <a:pt x="69" y="35"/>
                    <a:pt x="70" y="35"/>
                  </a:cubicBezTo>
                  <a:lnTo>
                    <a:pt x="136" y="1"/>
                  </a:lnTo>
                  <a:cubicBezTo>
                    <a:pt x="137" y="1"/>
                    <a:pt x="138" y="0"/>
                    <a:pt x="140" y="0"/>
                  </a:cubicBezTo>
                  <a:lnTo>
                    <a:pt x="205" y="0"/>
                  </a:lnTo>
                  <a:cubicBezTo>
                    <a:pt x="206" y="0"/>
                    <a:pt x="208" y="1"/>
                    <a:pt x="209" y="1"/>
                  </a:cubicBezTo>
                  <a:lnTo>
                    <a:pt x="282" y="35"/>
                  </a:lnTo>
                  <a:cubicBezTo>
                    <a:pt x="284" y="35"/>
                    <a:pt x="285" y="36"/>
                    <a:pt x="286" y="38"/>
                  </a:cubicBezTo>
                  <a:lnTo>
                    <a:pt x="327" y="96"/>
                  </a:lnTo>
                  <a:cubicBezTo>
                    <a:pt x="327" y="97"/>
                    <a:pt x="328" y="98"/>
                    <a:pt x="328" y="99"/>
                  </a:cubicBezTo>
                  <a:lnTo>
                    <a:pt x="344" y="166"/>
                  </a:lnTo>
                  <a:cubicBezTo>
                    <a:pt x="345" y="168"/>
                    <a:pt x="345" y="169"/>
                    <a:pt x="344" y="170"/>
                  </a:cubicBezTo>
                  <a:lnTo>
                    <a:pt x="328" y="237"/>
                  </a:lnTo>
                  <a:cubicBezTo>
                    <a:pt x="328" y="238"/>
                    <a:pt x="327" y="239"/>
                    <a:pt x="327" y="240"/>
                  </a:cubicBezTo>
                  <a:lnTo>
                    <a:pt x="286" y="307"/>
                  </a:lnTo>
                  <a:cubicBezTo>
                    <a:pt x="285" y="308"/>
                    <a:pt x="284" y="309"/>
                    <a:pt x="282" y="310"/>
                  </a:cubicBezTo>
                  <a:lnTo>
                    <a:pt x="209" y="344"/>
                  </a:lnTo>
                  <a:cubicBezTo>
                    <a:pt x="208" y="344"/>
                    <a:pt x="206" y="344"/>
                    <a:pt x="205" y="344"/>
                  </a:cubicBezTo>
                  <a:lnTo>
                    <a:pt x="140" y="344"/>
                  </a:lnTo>
                  <a:cubicBezTo>
                    <a:pt x="138" y="344"/>
                    <a:pt x="137" y="344"/>
                    <a:pt x="136" y="344"/>
                  </a:cubicBezTo>
                  <a:lnTo>
                    <a:pt x="70" y="310"/>
                  </a:lnTo>
                  <a:cubicBezTo>
                    <a:pt x="69" y="309"/>
                    <a:pt x="68" y="309"/>
                    <a:pt x="68" y="308"/>
                  </a:cubicBezTo>
                  <a:lnTo>
                    <a:pt x="18" y="240"/>
                  </a:lnTo>
                  <a:cubicBezTo>
                    <a:pt x="18" y="239"/>
                    <a:pt x="17" y="238"/>
                    <a:pt x="17" y="237"/>
                  </a:cubicBezTo>
                  <a:lnTo>
                    <a:pt x="1" y="170"/>
                  </a:lnTo>
                  <a:close/>
                  <a:moveTo>
                    <a:pt x="33" y="234"/>
                  </a:moveTo>
                  <a:lnTo>
                    <a:pt x="31" y="231"/>
                  </a:lnTo>
                  <a:lnTo>
                    <a:pt x="81" y="298"/>
                  </a:lnTo>
                  <a:lnTo>
                    <a:pt x="78" y="296"/>
                  </a:lnTo>
                  <a:lnTo>
                    <a:pt x="143" y="329"/>
                  </a:lnTo>
                  <a:lnTo>
                    <a:pt x="140" y="328"/>
                  </a:lnTo>
                  <a:lnTo>
                    <a:pt x="205" y="328"/>
                  </a:lnTo>
                  <a:lnTo>
                    <a:pt x="202" y="329"/>
                  </a:lnTo>
                  <a:lnTo>
                    <a:pt x="276" y="296"/>
                  </a:lnTo>
                  <a:lnTo>
                    <a:pt x="272" y="299"/>
                  </a:lnTo>
                  <a:lnTo>
                    <a:pt x="313" y="231"/>
                  </a:lnTo>
                  <a:lnTo>
                    <a:pt x="312" y="234"/>
                  </a:lnTo>
                  <a:lnTo>
                    <a:pt x="329" y="166"/>
                  </a:lnTo>
                  <a:lnTo>
                    <a:pt x="329" y="170"/>
                  </a:lnTo>
                  <a:lnTo>
                    <a:pt x="312" y="103"/>
                  </a:lnTo>
                  <a:lnTo>
                    <a:pt x="313" y="106"/>
                  </a:lnTo>
                  <a:lnTo>
                    <a:pt x="272" y="47"/>
                  </a:lnTo>
                  <a:lnTo>
                    <a:pt x="276" y="49"/>
                  </a:lnTo>
                  <a:lnTo>
                    <a:pt x="202" y="16"/>
                  </a:lnTo>
                  <a:lnTo>
                    <a:pt x="205" y="16"/>
                  </a:lnTo>
                  <a:lnTo>
                    <a:pt x="140" y="16"/>
                  </a:lnTo>
                  <a:lnTo>
                    <a:pt x="143" y="16"/>
                  </a:lnTo>
                  <a:lnTo>
                    <a:pt x="78" y="49"/>
                  </a:lnTo>
                  <a:lnTo>
                    <a:pt x="80" y="47"/>
                  </a:lnTo>
                  <a:lnTo>
                    <a:pt x="31" y="106"/>
                  </a:lnTo>
                  <a:lnTo>
                    <a:pt x="33" y="103"/>
                  </a:lnTo>
                  <a:lnTo>
                    <a:pt x="16" y="170"/>
                  </a:lnTo>
                  <a:lnTo>
                    <a:pt x="16" y="166"/>
                  </a:lnTo>
                  <a:lnTo>
                    <a:pt x="33" y="234"/>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7" name="Rectangle 76">
              <a:extLst>
                <a:ext uri="{FF2B5EF4-FFF2-40B4-BE49-F238E27FC236}">
                  <a16:creationId xmlns:a16="http://schemas.microsoft.com/office/drawing/2014/main" id="{00000000-0008-0000-0000-00004D000000}"/>
                </a:ext>
              </a:extLst>
            </xdr:cNvPr>
            <xdr:cNvSpPr>
              <a:spLocks noChangeArrowheads="1"/>
            </xdr:cNvSpPr>
          </xdr:nvSpPr>
          <xdr:spPr bwMode="auto">
            <a:xfrm>
              <a:off x="3359" y="3136"/>
              <a:ext cx="147" cy="2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8" name="Freeform 77">
              <a:extLst>
                <a:ext uri="{FF2B5EF4-FFF2-40B4-BE49-F238E27FC236}">
                  <a16:creationId xmlns:a16="http://schemas.microsoft.com/office/drawing/2014/main" id="{00000000-0008-0000-0000-00004E000000}"/>
                </a:ext>
              </a:extLst>
            </xdr:cNvPr>
            <xdr:cNvSpPr>
              <a:spLocks/>
            </xdr:cNvSpPr>
          </xdr:nvSpPr>
          <xdr:spPr bwMode="auto">
            <a:xfrm>
              <a:off x="3344" y="3135"/>
              <a:ext cx="176" cy="2"/>
            </a:xfrm>
            <a:custGeom>
              <a:avLst/>
              <a:gdLst>
                <a:gd name="T0" fmla="*/ 0 w 176"/>
                <a:gd name="T1" fmla="*/ 0 h 2"/>
                <a:gd name="T2" fmla="*/ 176 w 176"/>
                <a:gd name="T3" fmla="*/ 1 h 2"/>
                <a:gd name="T4" fmla="*/ 176 w 176"/>
                <a:gd name="T5" fmla="*/ 2 h 2"/>
                <a:gd name="T6" fmla="*/ 0 w 176"/>
                <a:gd name="T7" fmla="*/ 1 h 2"/>
                <a:gd name="T8" fmla="*/ 0 w 176"/>
                <a:gd name="T9" fmla="*/ 0 h 2"/>
              </a:gdLst>
              <a:ahLst/>
              <a:cxnLst>
                <a:cxn ang="0">
                  <a:pos x="T0" y="T1"/>
                </a:cxn>
                <a:cxn ang="0">
                  <a:pos x="T2" y="T3"/>
                </a:cxn>
                <a:cxn ang="0">
                  <a:pos x="T4" y="T5"/>
                </a:cxn>
                <a:cxn ang="0">
                  <a:pos x="T6" y="T7"/>
                </a:cxn>
                <a:cxn ang="0">
                  <a:pos x="T8" y="T9"/>
                </a:cxn>
              </a:cxnLst>
              <a:rect l="0" t="0" r="r" b="b"/>
              <a:pathLst>
                <a:path w="176" h="2">
                  <a:moveTo>
                    <a:pt x="0" y="0"/>
                  </a:moveTo>
                  <a:lnTo>
                    <a:pt x="176" y="1"/>
                  </a:lnTo>
                  <a:lnTo>
                    <a:pt x="176" y="2"/>
                  </a:lnTo>
                  <a:lnTo>
                    <a:pt x="0" y="1"/>
                  </a:lnTo>
                  <a:lnTo>
                    <a:pt x="0"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9" name="Freeform 78">
              <a:extLst>
                <a:ext uri="{FF2B5EF4-FFF2-40B4-BE49-F238E27FC236}">
                  <a16:creationId xmlns:a16="http://schemas.microsoft.com/office/drawing/2014/main" id="{00000000-0008-0000-0000-00004F000000}"/>
                </a:ext>
              </a:extLst>
            </xdr:cNvPr>
            <xdr:cNvSpPr>
              <a:spLocks/>
            </xdr:cNvSpPr>
          </xdr:nvSpPr>
          <xdr:spPr bwMode="auto">
            <a:xfrm>
              <a:off x="3344" y="3164"/>
              <a:ext cx="176" cy="3"/>
            </a:xfrm>
            <a:custGeom>
              <a:avLst/>
              <a:gdLst>
                <a:gd name="T0" fmla="*/ 176 w 176"/>
                <a:gd name="T1" fmla="*/ 0 h 3"/>
                <a:gd name="T2" fmla="*/ 0 w 176"/>
                <a:gd name="T3" fmla="*/ 1 h 3"/>
                <a:gd name="T4" fmla="*/ 0 w 176"/>
                <a:gd name="T5" fmla="*/ 3 h 3"/>
                <a:gd name="T6" fmla="*/ 176 w 176"/>
                <a:gd name="T7" fmla="*/ 2 h 3"/>
                <a:gd name="T8" fmla="*/ 176 w 176"/>
                <a:gd name="T9" fmla="*/ 0 h 3"/>
              </a:gdLst>
              <a:ahLst/>
              <a:cxnLst>
                <a:cxn ang="0">
                  <a:pos x="T0" y="T1"/>
                </a:cxn>
                <a:cxn ang="0">
                  <a:pos x="T2" y="T3"/>
                </a:cxn>
                <a:cxn ang="0">
                  <a:pos x="T4" y="T5"/>
                </a:cxn>
                <a:cxn ang="0">
                  <a:pos x="T6" y="T7"/>
                </a:cxn>
                <a:cxn ang="0">
                  <a:pos x="T8" y="T9"/>
                </a:cxn>
              </a:cxnLst>
              <a:rect l="0" t="0" r="r" b="b"/>
              <a:pathLst>
                <a:path w="176" h="3">
                  <a:moveTo>
                    <a:pt x="176" y="0"/>
                  </a:moveTo>
                  <a:lnTo>
                    <a:pt x="0" y="1"/>
                  </a:lnTo>
                  <a:lnTo>
                    <a:pt x="0" y="3"/>
                  </a:lnTo>
                  <a:lnTo>
                    <a:pt x="176" y="2"/>
                  </a:lnTo>
                  <a:lnTo>
                    <a:pt x="176"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0" name="Freeform 79">
              <a:extLst>
                <a:ext uri="{FF2B5EF4-FFF2-40B4-BE49-F238E27FC236}">
                  <a16:creationId xmlns:a16="http://schemas.microsoft.com/office/drawing/2014/main" id="{00000000-0008-0000-0000-000050000000}"/>
                </a:ext>
              </a:extLst>
            </xdr:cNvPr>
            <xdr:cNvSpPr>
              <a:spLocks/>
            </xdr:cNvSpPr>
          </xdr:nvSpPr>
          <xdr:spPr bwMode="auto">
            <a:xfrm>
              <a:off x="2184" y="3136"/>
              <a:ext cx="88" cy="88"/>
            </a:xfrm>
            <a:custGeom>
              <a:avLst/>
              <a:gdLst>
                <a:gd name="T0" fmla="*/ 28 w 88"/>
                <a:gd name="T1" fmla="*/ 0 h 88"/>
                <a:gd name="T2" fmla="*/ 0 w 88"/>
                <a:gd name="T3" fmla="*/ 88 h 88"/>
                <a:gd name="T4" fmla="*/ 88 w 88"/>
                <a:gd name="T5" fmla="*/ 88 h 88"/>
                <a:gd name="T6" fmla="*/ 58 w 88"/>
                <a:gd name="T7" fmla="*/ 0 h 88"/>
                <a:gd name="T8" fmla="*/ 28 w 88"/>
                <a:gd name="T9" fmla="*/ 0 h 88"/>
              </a:gdLst>
              <a:ahLst/>
              <a:cxnLst>
                <a:cxn ang="0">
                  <a:pos x="T0" y="T1"/>
                </a:cxn>
                <a:cxn ang="0">
                  <a:pos x="T2" y="T3"/>
                </a:cxn>
                <a:cxn ang="0">
                  <a:pos x="T4" y="T5"/>
                </a:cxn>
                <a:cxn ang="0">
                  <a:pos x="T6" y="T7"/>
                </a:cxn>
                <a:cxn ang="0">
                  <a:pos x="T8" y="T9"/>
                </a:cxn>
              </a:cxnLst>
              <a:rect l="0" t="0" r="r" b="b"/>
              <a:pathLst>
                <a:path w="88" h="88">
                  <a:moveTo>
                    <a:pt x="28" y="0"/>
                  </a:moveTo>
                  <a:lnTo>
                    <a:pt x="0" y="88"/>
                  </a:lnTo>
                  <a:lnTo>
                    <a:pt x="88" y="88"/>
                  </a:lnTo>
                  <a:lnTo>
                    <a:pt x="58" y="0"/>
                  </a:lnTo>
                  <a:lnTo>
                    <a:pt x="28"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1" name="Freeform 80">
              <a:extLst>
                <a:ext uri="{FF2B5EF4-FFF2-40B4-BE49-F238E27FC236}">
                  <a16:creationId xmlns:a16="http://schemas.microsoft.com/office/drawing/2014/main" id="{00000000-0008-0000-0000-000051000000}"/>
                </a:ext>
              </a:extLst>
            </xdr:cNvPr>
            <xdr:cNvSpPr>
              <a:spLocks noEditPoints="1"/>
            </xdr:cNvSpPr>
          </xdr:nvSpPr>
          <xdr:spPr bwMode="auto">
            <a:xfrm>
              <a:off x="2181" y="3133"/>
              <a:ext cx="93" cy="93"/>
            </a:xfrm>
            <a:custGeom>
              <a:avLst/>
              <a:gdLst>
                <a:gd name="T0" fmla="*/ 342 w 1027"/>
                <a:gd name="T1" fmla="*/ 48 h 1024"/>
                <a:gd name="T2" fmla="*/ 365 w 1027"/>
                <a:gd name="T3" fmla="*/ 32 h 1024"/>
                <a:gd name="T4" fmla="*/ 48 w 1027"/>
                <a:gd name="T5" fmla="*/ 1008 h 1024"/>
                <a:gd name="T6" fmla="*/ 25 w 1027"/>
                <a:gd name="T7" fmla="*/ 976 h 1024"/>
                <a:gd name="T8" fmla="*/ 1001 w 1027"/>
                <a:gd name="T9" fmla="*/ 976 h 1024"/>
                <a:gd name="T10" fmla="*/ 979 w 1027"/>
                <a:gd name="T11" fmla="*/ 1008 h 1024"/>
                <a:gd name="T12" fmla="*/ 653 w 1027"/>
                <a:gd name="T13" fmla="*/ 32 h 1024"/>
                <a:gd name="T14" fmla="*/ 676 w 1027"/>
                <a:gd name="T15" fmla="*/ 48 h 1024"/>
                <a:gd name="T16" fmla="*/ 342 w 1027"/>
                <a:gd name="T17" fmla="*/ 48 h 1024"/>
                <a:gd name="T18" fmla="*/ 676 w 1027"/>
                <a:gd name="T19" fmla="*/ 0 h 1024"/>
                <a:gd name="T20" fmla="*/ 699 w 1027"/>
                <a:gd name="T21" fmla="*/ 17 h 1024"/>
                <a:gd name="T22" fmla="*/ 1024 w 1027"/>
                <a:gd name="T23" fmla="*/ 993 h 1024"/>
                <a:gd name="T24" fmla="*/ 1021 w 1027"/>
                <a:gd name="T25" fmla="*/ 1014 h 1024"/>
                <a:gd name="T26" fmla="*/ 1001 w 1027"/>
                <a:gd name="T27" fmla="*/ 1024 h 1024"/>
                <a:gd name="T28" fmla="*/ 25 w 1027"/>
                <a:gd name="T29" fmla="*/ 1024 h 1024"/>
                <a:gd name="T30" fmla="*/ 6 w 1027"/>
                <a:gd name="T31" fmla="*/ 1015 h 1024"/>
                <a:gd name="T32" fmla="*/ 3 w 1027"/>
                <a:gd name="T33" fmla="*/ 993 h 1024"/>
                <a:gd name="T34" fmla="*/ 320 w 1027"/>
                <a:gd name="T35" fmla="*/ 17 h 1024"/>
                <a:gd name="T36" fmla="*/ 342 w 1027"/>
                <a:gd name="T37" fmla="*/ 0 h 1024"/>
                <a:gd name="T38" fmla="*/ 676 w 1027"/>
                <a:gd name="T39" fmla="*/ 0 h 10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1027" h="1024">
                  <a:moveTo>
                    <a:pt x="342" y="48"/>
                  </a:moveTo>
                  <a:lnTo>
                    <a:pt x="365" y="32"/>
                  </a:lnTo>
                  <a:lnTo>
                    <a:pt x="48" y="1008"/>
                  </a:lnTo>
                  <a:lnTo>
                    <a:pt x="25" y="976"/>
                  </a:lnTo>
                  <a:lnTo>
                    <a:pt x="1001" y="976"/>
                  </a:lnTo>
                  <a:lnTo>
                    <a:pt x="979" y="1008"/>
                  </a:lnTo>
                  <a:lnTo>
                    <a:pt x="653" y="32"/>
                  </a:lnTo>
                  <a:lnTo>
                    <a:pt x="676" y="48"/>
                  </a:lnTo>
                  <a:lnTo>
                    <a:pt x="342" y="48"/>
                  </a:lnTo>
                  <a:close/>
                  <a:moveTo>
                    <a:pt x="676" y="0"/>
                  </a:moveTo>
                  <a:cubicBezTo>
                    <a:pt x="686" y="0"/>
                    <a:pt x="696" y="7"/>
                    <a:pt x="699" y="17"/>
                  </a:cubicBezTo>
                  <a:lnTo>
                    <a:pt x="1024" y="993"/>
                  </a:lnTo>
                  <a:cubicBezTo>
                    <a:pt x="1027" y="1000"/>
                    <a:pt x="1025" y="1008"/>
                    <a:pt x="1021" y="1014"/>
                  </a:cubicBezTo>
                  <a:cubicBezTo>
                    <a:pt x="1016" y="1021"/>
                    <a:pt x="1009" y="1024"/>
                    <a:pt x="1001" y="1024"/>
                  </a:cubicBezTo>
                  <a:lnTo>
                    <a:pt x="25" y="1024"/>
                  </a:lnTo>
                  <a:cubicBezTo>
                    <a:pt x="18" y="1024"/>
                    <a:pt x="11" y="1021"/>
                    <a:pt x="6" y="1015"/>
                  </a:cubicBezTo>
                  <a:cubicBezTo>
                    <a:pt x="2" y="1008"/>
                    <a:pt x="0" y="1000"/>
                    <a:pt x="3" y="993"/>
                  </a:cubicBezTo>
                  <a:lnTo>
                    <a:pt x="320" y="17"/>
                  </a:lnTo>
                  <a:cubicBezTo>
                    <a:pt x="323" y="7"/>
                    <a:pt x="332" y="0"/>
                    <a:pt x="342" y="0"/>
                  </a:cubicBezTo>
                  <a:lnTo>
                    <a:pt x="676"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2" name="Freeform 81">
              <a:extLst>
                <a:ext uri="{FF2B5EF4-FFF2-40B4-BE49-F238E27FC236}">
                  <a16:creationId xmlns:a16="http://schemas.microsoft.com/office/drawing/2014/main" id="{00000000-0008-0000-0000-000052000000}"/>
                </a:ext>
              </a:extLst>
            </xdr:cNvPr>
            <xdr:cNvSpPr>
              <a:spLocks/>
            </xdr:cNvSpPr>
          </xdr:nvSpPr>
          <xdr:spPr bwMode="auto">
            <a:xfrm>
              <a:off x="1625" y="3136"/>
              <a:ext cx="88" cy="88"/>
            </a:xfrm>
            <a:custGeom>
              <a:avLst/>
              <a:gdLst>
                <a:gd name="T0" fmla="*/ 29 w 88"/>
                <a:gd name="T1" fmla="*/ 0 h 88"/>
                <a:gd name="T2" fmla="*/ 0 w 88"/>
                <a:gd name="T3" fmla="*/ 88 h 88"/>
                <a:gd name="T4" fmla="*/ 88 w 88"/>
                <a:gd name="T5" fmla="*/ 88 h 88"/>
                <a:gd name="T6" fmla="*/ 58 w 88"/>
                <a:gd name="T7" fmla="*/ 0 h 88"/>
                <a:gd name="T8" fmla="*/ 29 w 88"/>
                <a:gd name="T9" fmla="*/ 0 h 88"/>
              </a:gdLst>
              <a:ahLst/>
              <a:cxnLst>
                <a:cxn ang="0">
                  <a:pos x="T0" y="T1"/>
                </a:cxn>
                <a:cxn ang="0">
                  <a:pos x="T2" y="T3"/>
                </a:cxn>
                <a:cxn ang="0">
                  <a:pos x="T4" y="T5"/>
                </a:cxn>
                <a:cxn ang="0">
                  <a:pos x="T6" y="T7"/>
                </a:cxn>
                <a:cxn ang="0">
                  <a:pos x="T8" y="T9"/>
                </a:cxn>
              </a:cxnLst>
              <a:rect l="0" t="0" r="r" b="b"/>
              <a:pathLst>
                <a:path w="88" h="88">
                  <a:moveTo>
                    <a:pt x="29" y="0"/>
                  </a:moveTo>
                  <a:lnTo>
                    <a:pt x="0" y="88"/>
                  </a:lnTo>
                  <a:lnTo>
                    <a:pt x="88" y="88"/>
                  </a:lnTo>
                  <a:lnTo>
                    <a:pt x="58" y="0"/>
                  </a:lnTo>
                  <a:lnTo>
                    <a:pt x="29"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3" name="Freeform 82">
              <a:extLst>
                <a:ext uri="{FF2B5EF4-FFF2-40B4-BE49-F238E27FC236}">
                  <a16:creationId xmlns:a16="http://schemas.microsoft.com/office/drawing/2014/main" id="{00000000-0008-0000-0000-000053000000}"/>
                </a:ext>
              </a:extLst>
            </xdr:cNvPr>
            <xdr:cNvSpPr>
              <a:spLocks noEditPoints="1"/>
            </xdr:cNvSpPr>
          </xdr:nvSpPr>
          <xdr:spPr bwMode="auto">
            <a:xfrm>
              <a:off x="1623" y="3133"/>
              <a:ext cx="93" cy="93"/>
            </a:xfrm>
            <a:custGeom>
              <a:avLst/>
              <a:gdLst>
                <a:gd name="T0" fmla="*/ 351 w 1035"/>
                <a:gd name="T1" fmla="*/ 48 h 1024"/>
                <a:gd name="T2" fmla="*/ 373 w 1035"/>
                <a:gd name="T3" fmla="*/ 32 h 1024"/>
                <a:gd name="T4" fmla="*/ 48 w 1035"/>
                <a:gd name="T5" fmla="*/ 1008 h 1024"/>
                <a:gd name="T6" fmla="*/ 25 w 1035"/>
                <a:gd name="T7" fmla="*/ 976 h 1024"/>
                <a:gd name="T8" fmla="*/ 1009 w 1035"/>
                <a:gd name="T9" fmla="*/ 976 h 1024"/>
                <a:gd name="T10" fmla="*/ 987 w 1035"/>
                <a:gd name="T11" fmla="*/ 1008 h 1024"/>
                <a:gd name="T12" fmla="*/ 653 w 1035"/>
                <a:gd name="T13" fmla="*/ 32 h 1024"/>
                <a:gd name="T14" fmla="*/ 676 w 1035"/>
                <a:gd name="T15" fmla="*/ 48 h 1024"/>
                <a:gd name="T16" fmla="*/ 351 w 1035"/>
                <a:gd name="T17" fmla="*/ 48 h 1024"/>
                <a:gd name="T18" fmla="*/ 676 w 1035"/>
                <a:gd name="T19" fmla="*/ 0 h 1024"/>
                <a:gd name="T20" fmla="*/ 699 w 1035"/>
                <a:gd name="T21" fmla="*/ 17 h 1024"/>
                <a:gd name="T22" fmla="*/ 1032 w 1035"/>
                <a:gd name="T23" fmla="*/ 993 h 1024"/>
                <a:gd name="T24" fmla="*/ 1029 w 1035"/>
                <a:gd name="T25" fmla="*/ 1014 h 1024"/>
                <a:gd name="T26" fmla="*/ 1009 w 1035"/>
                <a:gd name="T27" fmla="*/ 1024 h 1024"/>
                <a:gd name="T28" fmla="*/ 25 w 1035"/>
                <a:gd name="T29" fmla="*/ 1024 h 1024"/>
                <a:gd name="T30" fmla="*/ 6 w 1035"/>
                <a:gd name="T31" fmla="*/ 1014 h 1024"/>
                <a:gd name="T32" fmla="*/ 3 w 1035"/>
                <a:gd name="T33" fmla="*/ 993 h 1024"/>
                <a:gd name="T34" fmla="*/ 328 w 1035"/>
                <a:gd name="T35" fmla="*/ 17 h 1024"/>
                <a:gd name="T36" fmla="*/ 351 w 1035"/>
                <a:gd name="T37" fmla="*/ 0 h 1024"/>
                <a:gd name="T38" fmla="*/ 676 w 1035"/>
                <a:gd name="T39" fmla="*/ 0 h 10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1035" h="1024">
                  <a:moveTo>
                    <a:pt x="351" y="48"/>
                  </a:moveTo>
                  <a:lnTo>
                    <a:pt x="373" y="32"/>
                  </a:lnTo>
                  <a:lnTo>
                    <a:pt x="48" y="1008"/>
                  </a:lnTo>
                  <a:lnTo>
                    <a:pt x="25" y="976"/>
                  </a:lnTo>
                  <a:lnTo>
                    <a:pt x="1009" y="976"/>
                  </a:lnTo>
                  <a:lnTo>
                    <a:pt x="987" y="1008"/>
                  </a:lnTo>
                  <a:lnTo>
                    <a:pt x="653" y="32"/>
                  </a:lnTo>
                  <a:lnTo>
                    <a:pt x="676" y="48"/>
                  </a:lnTo>
                  <a:lnTo>
                    <a:pt x="351" y="48"/>
                  </a:lnTo>
                  <a:close/>
                  <a:moveTo>
                    <a:pt x="676" y="0"/>
                  </a:moveTo>
                  <a:cubicBezTo>
                    <a:pt x="686" y="0"/>
                    <a:pt x="695" y="7"/>
                    <a:pt x="699" y="17"/>
                  </a:cubicBezTo>
                  <a:lnTo>
                    <a:pt x="1032" y="993"/>
                  </a:lnTo>
                  <a:cubicBezTo>
                    <a:pt x="1035" y="1000"/>
                    <a:pt x="1033" y="1008"/>
                    <a:pt x="1029" y="1014"/>
                  </a:cubicBezTo>
                  <a:cubicBezTo>
                    <a:pt x="1024" y="1021"/>
                    <a:pt x="1017" y="1024"/>
                    <a:pt x="1009" y="1024"/>
                  </a:cubicBezTo>
                  <a:lnTo>
                    <a:pt x="25" y="1024"/>
                  </a:lnTo>
                  <a:cubicBezTo>
                    <a:pt x="18" y="1024"/>
                    <a:pt x="11" y="1021"/>
                    <a:pt x="6" y="1014"/>
                  </a:cubicBezTo>
                  <a:cubicBezTo>
                    <a:pt x="1" y="1008"/>
                    <a:pt x="0" y="1000"/>
                    <a:pt x="3" y="993"/>
                  </a:cubicBezTo>
                  <a:lnTo>
                    <a:pt x="328" y="17"/>
                  </a:lnTo>
                  <a:cubicBezTo>
                    <a:pt x="331" y="7"/>
                    <a:pt x="340" y="0"/>
                    <a:pt x="351" y="0"/>
                  </a:cubicBezTo>
                  <a:lnTo>
                    <a:pt x="676"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4" name="Freeform 83">
              <a:extLst>
                <a:ext uri="{FF2B5EF4-FFF2-40B4-BE49-F238E27FC236}">
                  <a16:creationId xmlns:a16="http://schemas.microsoft.com/office/drawing/2014/main" id="{00000000-0008-0000-0000-000054000000}"/>
                </a:ext>
              </a:extLst>
            </xdr:cNvPr>
            <xdr:cNvSpPr>
              <a:spLocks/>
            </xdr:cNvSpPr>
          </xdr:nvSpPr>
          <xdr:spPr bwMode="auto">
            <a:xfrm>
              <a:off x="3182" y="2871"/>
              <a:ext cx="45" cy="353"/>
            </a:xfrm>
            <a:custGeom>
              <a:avLst/>
              <a:gdLst>
                <a:gd name="T0" fmla="*/ 0 w 45"/>
                <a:gd name="T1" fmla="*/ 353 h 353"/>
                <a:gd name="T2" fmla="*/ 15 w 45"/>
                <a:gd name="T3" fmla="*/ 0 h 353"/>
                <a:gd name="T4" fmla="*/ 30 w 45"/>
                <a:gd name="T5" fmla="*/ 0 h 353"/>
                <a:gd name="T6" fmla="*/ 45 w 45"/>
                <a:gd name="T7" fmla="*/ 353 h 353"/>
                <a:gd name="T8" fmla="*/ 0 w 45"/>
                <a:gd name="T9" fmla="*/ 353 h 353"/>
              </a:gdLst>
              <a:ahLst/>
              <a:cxnLst>
                <a:cxn ang="0">
                  <a:pos x="T0" y="T1"/>
                </a:cxn>
                <a:cxn ang="0">
                  <a:pos x="T2" y="T3"/>
                </a:cxn>
                <a:cxn ang="0">
                  <a:pos x="T4" y="T5"/>
                </a:cxn>
                <a:cxn ang="0">
                  <a:pos x="T6" y="T7"/>
                </a:cxn>
                <a:cxn ang="0">
                  <a:pos x="T8" y="T9"/>
                </a:cxn>
              </a:cxnLst>
              <a:rect l="0" t="0" r="r" b="b"/>
              <a:pathLst>
                <a:path w="45" h="353">
                  <a:moveTo>
                    <a:pt x="0" y="353"/>
                  </a:moveTo>
                  <a:lnTo>
                    <a:pt x="15" y="0"/>
                  </a:lnTo>
                  <a:lnTo>
                    <a:pt x="30" y="0"/>
                  </a:lnTo>
                  <a:lnTo>
                    <a:pt x="45" y="353"/>
                  </a:lnTo>
                  <a:lnTo>
                    <a:pt x="0" y="35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5" name="Freeform 84">
              <a:extLst>
                <a:ext uri="{FF2B5EF4-FFF2-40B4-BE49-F238E27FC236}">
                  <a16:creationId xmlns:a16="http://schemas.microsoft.com/office/drawing/2014/main" id="{00000000-0008-0000-0000-000055000000}"/>
                </a:ext>
              </a:extLst>
            </xdr:cNvPr>
            <xdr:cNvSpPr>
              <a:spLocks noEditPoints="1"/>
            </xdr:cNvSpPr>
          </xdr:nvSpPr>
          <xdr:spPr bwMode="auto">
            <a:xfrm>
              <a:off x="3180" y="2869"/>
              <a:ext cx="49" cy="357"/>
            </a:xfrm>
            <a:custGeom>
              <a:avLst/>
              <a:gdLst>
                <a:gd name="T0" fmla="*/ 24 w 545"/>
                <a:gd name="T1" fmla="*/ 3960 h 3960"/>
                <a:gd name="T2" fmla="*/ 7 w 545"/>
                <a:gd name="T3" fmla="*/ 3953 h 3960"/>
                <a:gd name="T4" fmla="*/ 0 w 545"/>
                <a:gd name="T5" fmla="*/ 3935 h 3960"/>
                <a:gd name="T6" fmla="*/ 160 w 545"/>
                <a:gd name="T7" fmla="*/ 23 h 3960"/>
                <a:gd name="T8" fmla="*/ 184 w 545"/>
                <a:gd name="T9" fmla="*/ 0 h 3960"/>
                <a:gd name="T10" fmla="*/ 352 w 545"/>
                <a:gd name="T11" fmla="*/ 0 h 3960"/>
                <a:gd name="T12" fmla="*/ 376 w 545"/>
                <a:gd name="T13" fmla="*/ 23 h 3960"/>
                <a:gd name="T14" fmla="*/ 544 w 545"/>
                <a:gd name="T15" fmla="*/ 3935 h 3960"/>
                <a:gd name="T16" fmla="*/ 538 w 545"/>
                <a:gd name="T17" fmla="*/ 3953 h 3960"/>
                <a:gd name="T18" fmla="*/ 520 w 545"/>
                <a:gd name="T19" fmla="*/ 3960 h 3960"/>
                <a:gd name="T20" fmla="*/ 24 w 545"/>
                <a:gd name="T21" fmla="*/ 3960 h 3960"/>
                <a:gd name="T22" fmla="*/ 520 w 545"/>
                <a:gd name="T23" fmla="*/ 3912 h 3960"/>
                <a:gd name="T24" fmla="*/ 496 w 545"/>
                <a:gd name="T25" fmla="*/ 3937 h 3960"/>
                <a:gd name="T26" fmla="*/ 328 w 545"/>
                <a:gd name="T27" fmla="*/ 25 h 3960"/>
                <a:gd name="T28" fmla="*/ 352 w 545"/>
                <a:gd name="T29" fmla="*/ 48 h 3960"/>
                <a:gd name="T30" fmla="*/ 184 w 545"/>
                <a:gd name="T31" fmla="*/ 48 h 3960"/>
                <a:gd name="T32" fmla="*/ 208 w 545"/>
                <a:gd name="T33" fmla="*/ 25 h 3960"/>
                <a:gd name="T34" fmla="*/ 48 w 545"/>
                <a:gd name="T35" fmla="*/ 3937 h 3960"/>
                <a:gd name="T36" fmla="*/ 24 w 545"/>
                <a:gd name="T37" fmla="*/ 3912 h 3960"/>
                <a:gd name="T38" fmla="*/ 520 w 545"/>
                <a:gd name="T39" fmla="*/ 3912 h 39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545" h="3960">
                  <a:moveTo>
                    <a:pt x="24" y="3960"/>
                  </a:moveTo>
                  <a:cubicBezTo>
                    <a:pt x="18" y="3960"/>
                    <a:pt x="12" y="3958"/>
                    <a:pt x="7" y="3953"/>
                  </a:cubicBezTo>
                  <a:cubicBezTo>
                    <a:pt x="3" y="3948"/>
                    <a:pt x="0" y="3942"/>
                    <a:pt x="0" y="3935"/>
                  </a:cubicBezTo>
                  <a:lnTo>
                    <a:pt x="160" y="23"/>
                  </a:lnTo>
                  <a:cubicBezTo>
                    <a:pt x="161" y="11"/>
                    <a:pt x="171" y="0"/>
                    <a:pt x="184" y="0"/>
                  </a:cubicBezTo>
                  <a:lnTo>
                    <a:pt x="352" y="0"/>
                  </a:lnTo>
                  <a:cubicBezTo>
                    <a:pt x="365" y="0"/>
                    <a:pt x="376" y="11"/>
                    <a:pt x="376" y="23"/>
                  </a:cubicBezTo>
                  <a:lnTo>
                    <a:pt x="544" y="3935"/>
                  </a:lnTo>
                  <a:cubicBezTo>
                    <a:pt x="545" y="3942"/>
                    <a:pt x="542" y="3948"/>
                    <a:pt x="538" y="3953"/>
                  </a:cubicBezTo>
                  <a:cubicBezTo>
                    <a:pt x="533" y="3958"/>
                    <a:pt x="527" y="3960"/>
                    <a:pt x="520" y="3960"/>
                  </a:cubicBezTo>
                  <a:lnTo>
                    <a:pt x="24" y="3960"/>
                  </a:lnTo>
                  <a:close/>
                  <a:moveTo>
                    <a:pt x="520" y="3912"/>
                  </a:moveTo>
                  <a:lnTo>
                    <a:pt x="496" y="3937"/>
                  </a:lnTo>
                  <a:lnTo>
                    <a:pt x="328" y="25"/>
                  </a:lnTo>
                  <a:lnTo>
                    <a:pt x="352" y="48"/>
                  </a:lnTo>
                  <a:lnTo>
                    <a:pt x="184" y="48"/>
                  </a:lnTo>
                  <a:lnTo>
                    <a:pt x="208" y="25"/>
                  </a:lnTo>
                  <a:lnTo>
                    <a:pt x="48" y="3937"/>
                  </a:lnTo>
                  <a:lnTo>
                    <a:pt x="24" y="3912"/>
                  </a:lnTo>
                  <a:lnTo>
                    <a:pt x="520" y="3912"/>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6" name="Freeform 85">
              <a:extLst>
                <a:ext uri="{FF2B5EF4-FFF2-40B4-BE49-F238E27FC236}">
                  <a16:creationId xmlns:a16="http://schemas.microsoft.com/office/drawing/2014/main" id="{00000000-0008-0000-0000-000056000000}"/>
                </a:ext>
              </a:extLst>
            </xdr:cNvPr>
            <xdr:cNvSpPr>
              <a:spLocks/>
            </xdr:cNvSpPr>
          </xdr:nvSpPr>
          <xdr:spPr bwMode="auto">
            <a:xfrm>
              <a:off x="3373" y="2871"/>
              <a:ext cx="45" cy="353"/>
            </a:xfrm>
            <a:custGeom>
              <a:avLst/>
              <a:gdLst>
                <a:gd name="T0" fmla="*/ 0 w 45"/>
                <a:gd name="T1" fmla="*/ 353 h 353"/>
                <a:gd name="T2" fmla="*/ 15 w 45"/>
                <a:gd name="T3" fmla="*/ 0 h 353"/>
                <a:gd name="T4" fmla="*/ 31 w 45"/>
                <a:gd name="T5" fmla="*/ 0 h 353"/>
                <a:gd name="T6" fmla="*/ 45 w 45"/>
                <a:gd name="T7" fmla="*/ 353 h 353"/>
                <a:gd name="T8" fmla="*/ 0 w 45"/>
                <a:gd name="T9" fmla="*/ 353 h 353"/>
              </a:gdLst>
              <a:ahLst/>
              <a:cxnLst>
                <a:cxn ang="0">
                  <a:pos x="T0" y="T1"/>
                </a:cxn>
                <a:cxn ang="0">
                  <a:pos x="T2" y="T3"/>
                </a:cxn>
                <a:cxn ang="0">
                  <a:pos x="T4" y="T5"/>
                </a:cxn>
                <a:cxn ang="0">
                  <a:pos x="T6" y="T7"/>
                </a:cxn>
                <a:cxn ang="0">
                  <a:pos x="T8" y="T9"/>
                </a:cxn>
              </a:cxnLst>
              <a:rect l="0" t="0" r="r" b="b"/>
              <a:pathLst>
                <a:path w="45" h="353">
                  <a:moveTo>
                    <a:pt x="0" y="353"/>
                  </a:moveTo>
                  <a:lnTo>
                    <a:pt x="15" y="0"/>
                  </a:lnTo>
                  <a:lnTo>
                    <a:pt x="31" y="0"/>
                  </a:lnTo>
                  <a:lnTo>
                    <a:pt x="45" y="353"/>
                  </a:lnTo>
                  <a:lnTo>
                    <a:pt x="0" y="35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7" name="Freeform 86">
              <a:extLst>
                <a:ext uri="{FF2B5EF4-FFF2-40B4-BE49-F238E27FC236}">
                  <a16:creationId xmlns:a16="http://schemas.microsoft.com/office/drawing/2014/main" id="{00000000-0008-0000-0000-000057000000}"/>
                </a:ext>
              </a:extLst>
            </xdr:cNvPr>
            <xdr:cNvSpPr>
              <a:spLocks noEditPoints="1"/>
            </xdr:cNvSpPr>
          </xdr:nvSpPr>
          <xdr:spPr bwMode="auto">
            <a:xfrm>
              <a:off x="3371" y="2869"/>
              <a:ext cx="49" cy="357"/>
            </a:xfrm>
            <a:custGeom>
              <a:avLst/>
              <a:gdLst>
                <a:gd name="T0" fmla="*/ 24 w 545"/>
                <a:gd name="T1" fmla="*/ 3960 h 3960"/>
                <a:gd name="T2" fmla="*/ 7 w 545"/>
                <a:gd name="T3" fmla="*/ 3953 h 3960"/>
                <a:gd name="T4" fmla="*/ 0 w 545"/>
                <a:gd name="T5" fmla="*/ 3935 h 3960"/>
                <a:gd name="T6" fmla="*/ 169 w 545"/>
                <a:gd name="T7" fmla="*/ 23 h 3960"/>
                <a:gd name="T8" fmla="*/ 193 w 545"/>
                <a:gd name="T9" fmla="*/ 0 h 3960"/>
                <a:gd name="T10" fmla="*/ 361 w 545"/>
                <a:gd name="T11" fmla="*/ 0 h 3960"/>
                <a:gd name="T12" fmla="*/ 385 w 545"/>
                <a:gd name="T13" fmla="*/ 23 h 3960"/>
                <a:gd name="T14" fmla="*/ 544 w 545"/>
                <a:gd name="T15" fmla="*/ 3935 h 3960"/>
                <a:gd name="T16" fmla="*/ 538 w 545"/>
                <a:gd name="T17" fmla="*/ 3953 h 3960"/>
                <a:gd name="T18" fmla="*/ 520 w 545"/>
                <a:gd name="T19" fmla="*/ 3960 h 3960"/>
                <a:gd name="T20" fmla="*/ 24 w 545"/>
                <a:gd name="T21" fmla="*/ 3960 h 3960"/>
                <a:gd name="T22" fmla="*/ 520 w 545"/>
                <a:gd name="T23" fmla="*/ 3912 h 3960"/>
                <a:gd name="T24" fmla="*/ 496 w 545"/>
                <a:gd name="T25" fmla="*/ 3937 h 3960"/>
                <a:gd name="T26" fmla="*/ 337 w 545"/>
                <a:gd name="T27" fmla="*/ 25 h 3960"/>
                <a:gd name="T28" fmla="*/ 361 w 545"/>
                <a:gd name="T29" fmla="*/ 48 h 3960"/>
                <a:gd name="T30" fmla="*/ 193 w 545"/>
                <a:gd name="T31" fmla="*/ 48 h 3960"/>
                <a:gd name="T32" fmla="*/ 217 w 545"/>
                <a:gd name="T33" fmla="*/ 25 h 3960"/>
                <a:gd name="T34" fmla="*/ 48 w 545"/>
                <a:gd name="T35" fmla="*/ 3937 h 3960"/>
                <a:gd name="T36" fmla="*/ 24 w 545"/>
                <a:gd name="T37" fmla="*/ 3912 h 3960"/>
                <a:gd name="T38" fmla="*/ 520 w 545"/>
                <a:gd name="T39" fmla="*/ 3912 h 39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545" h="3960">
                  <a:moveTo>
                    <a:pt x="24" y="3960"/>
                  </a:moveTo>
                  <a:cubicBezTo>
                    <a:pt x="18" y="3960"/>
                    <a:pt x="12" y="3958"/>
                    <a:pt x="7" y="3953"/>
                  </a:cubicBezTo>
                  <a:cubicBezTo>
                    <a:pt x="3" y="3948"/>
                    <a:pt x="0" y="3942"/>
                    <a:pt x="0" y="3935"/>
                  </a:cubicBezTo>
                  <a:lnTo>
                    <a:pt x="169" y="23"/>
                  </a:lnTo>
                  <a:cubicBezTo>
                    <a:pt x="169" y="11"/>
                    <a:pt x="180" y="0"/>
                    <a:pt x="193" y="0"/>
                  </a:cubicBezTo>
                  <a:lnTo>
                    <a:pt x="361" y="0"/>
                  </a:lnTo>
                  <a:cubicBezTo>
                    <a:pt x="374" y="0"/>
                    <a:pt x="384" y="11"/>
                    <a:pt x="385" y="23"/>
                  </a:cubicBezTo>
                  <a:lnTo>
                    <a:pt x="544" y="3935"/>
                  </a:lnTo>
                  <a:cubicBezTo>
                    <a:pt x="545" y="3942"/>
                    <a:pt x="542" y="3948"/>
                    <a:pt x="538" y="3953"/>
                  </a:cubicBezTo>
                  <a:cubicBezTo>
                    <a:pt x="533" y="3958"/>
                    <a:pt x="527" y="3960"/>
                    <a:pt x="520" y="3960"/>
                  </a:cubicBezTo>
                  <a:lnTo>
                    <a:pt x="24" y="3960"/>
                  </a:lnTo>
                  <a:close/>
                  <a:moveTo>
                    <a:pt x="520" y="3912"/>
                  </a:moveTo>
                  <a:lnTo>
                    <a:pt x="496" y="3937"/>
                  </a:lnTo>
                  <a:lnTo>
                    <a:pt x="337" y="25"/>
                  </a:lnTo>
                  <a:lnTo>
                    <a:pt x="361" y="48"/>
                  </a:lnTo>
                  <a:lnTo>
                    <a:pt x="193" y="48"/>
                  </a:lnTo>
                  <a:lnTo>
                    <a:pt x="217" y="25"/>
                  </a:lnTo>
                  <a:lnTo>
                    <a:pt x="48" y="3937"/>
                  </a:lnTo>
                  <a:lnTo>
                    <a:pt x="24" y="3912"/>
                  </a:lnTo>
                  <a:lnTo>
                    <a:pt x="520" y="3912"/>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8" name="Freeform 87">
              <a:extLst>
                <a:ext uri="{FF2B5EF4-FFF2-40B4-BE49-F238E27FC236}">
                  <a16:creationId xmlns:a16="http://schemas.microsoft.com/office/drawing/2014/main" id="{00000000-0008-0000-0000-000058000000}"/>
                </a:ext>
              </a:extLst>
            </xdr:cNvPr>
            <xdr:cNvSpPr>
              <a:spLocks/>
            </xdr:cNvSpPr>
          </xdr:nvSpPr>
          <xdr:spPr bwMode="auto">
            <a:xfrm>
              <a:off x="1551" y="2562"/>
              <a:ext cx="67" cy="45"/>
            </a:xfrm>
            <a:custGeom>
              <a:avLst/>
              <a:gdLst>
                <a:gd name="T0" fmla="*/ 0 w 67"/>
                <a:gd name="T1" fmla="*/ 0 h 45"/>
                <a:gd name="T2" fmla="*/ 0 w 67"/>
                <a:gd name="T3" fmla="*/ 45 h 45"/>
                <a:gd name="T4" fmla="*/ 67 w 67"/>
                <a:gd name="T5" fmla="*/ 0 h 45"/>
                <a:gd name="T6" fmla="*/ 67 w 67"/>
                <a:gd name="T7" fmla="*/ 45 h 45"/>
                <a:gd name="T8" fmla="*/ 0 w 67"/>
                <a:gd name="T9" fmla="*/ 0 h 45"/>
              </a:gdLst>
              <a:ahLst/>
              <a:cxnLst>
                <a:cxn ang="0">
                  <a:pos x="T0" y="T1"/>
                </a:cxn>
                <a:cxn ang="0">
                  <a:pos x="T2" y="T3"/>
                </a:cxn>
                <a:cxn ang="0">
                  <a:pos x="T4" y="T5"/>
                </a:cxn>
                <a:cxn ang="0">
                  <a:pos x="T6" y="T7"/>
                </a:cxn>
                <a:cxn ang="0">
                  <a:pos x="T8" y="T9"/>
                </a:cxn>
              </a:cxnLst>
              <a:rect l="0" t="0" r="r" b="b"/>
              <a:pathLst>
                <a:path w="67" h="45">
                  <a:moveTo>
                    <a:pt x="0" y="0"/>
                  </a:moveTo>
                  <a:lnTo>
                    <a:pt x="0" y="45"/>
                  </a:lnTo>
                  <a:lnTo>
                    <a:pt x="67" y="0"/>
                  </a:lnTo>
                  <a:lnTo>
                    <a:pt x="67" y="45"/>
                  </a:lnTo>
                  <a:lnTo>
                    <a:pt x="0"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9" name="Freeform 88">
              <a:extLst>
                <a:ext uri="{FF2B5EF4-FFF2-40B4-BE49-F238E27FC236}">
                  <a16:creationId xmlns:a16="http://schemas.microsoft.com/office/drawing/2014/main" id="{00000000-0008-0000-0000-000059000000}"/>
                </a:ext>
              </a:extLst>
            </xdr:cNvPr>
            <xdr:cNvSpPr>
              <a:spLocks noEditPoints="1"/>
            </xdr:cNvSpPr>
          </xdr:nvSpPr>
          <xdr:spPr bwMode="auto">
            <a:xfrm>
              <a:off x="1549" y="2560"/>
              <a:ext cx="71" cy="50"/>
            </a:xfrm>
            <a:custGeom>
              <a:avLst/>
              <a:gdLst>
                <a:gd name="T0" fmla="*/ 11 w 784"/>
                <a:gd name="T1" fmla="*/ 45 h 555"/>
                <a:gd name="T2" fmla="*/ 48 w 784"/>
                <a:gd name="T3" fmla="*/ 25 h 555"/>
                <a:gd name="T4" fmla="*/ 48 w 784"/>
                <a:gd name="T5" fmla="*/ 529 h 555"/>
                <a:gd name="T6" fmla="*/ 11 w 784"/>
                <a:gd name="T7" fmla="*/ 510 h 555"/>
                <a:gd name="T8" fmla="*/ 747 w 784"/>
                <a:gd name="T9" fmla="*/ 6 h 555"/>
                <a:gd name="T10" fmla="*/ 772 w 784"/>
                <a:gd name="T11" fmla="*/ 4 h 555"/>
                <a:gd name="T12" fmla="*/ 784 w 784"/>
                <a:gd name="T13" fmla="*/ 25 h 555"/>
                <a:gd name="T14" fmla="*/ 784 w 784"/>
                <a:gd name="T15" fmla="*/ 529 h 555"/>
                <a:gd name="T16" fmla="*/ 772 w 784"/>
                <a:gd name="T17" fmla="*/ 551 h 555"/>
                <a:gd name="T18" fmla="*/ 747 w 784"/>
                <a:gd name="T19" fmla="*/ 549 h 555"/>
                <a:gd name="T20" fmla="*/ 11 w 784"/>
                <a:gd name="T21" fmla="*/ 45 h 555"/>
                <a:gd name="T22" fmla="*/ 774 w 784"/>
                <a:gd name="T23" fmla="*/ 510 h 555"/>
                <a:gd name="T24" fmla="*/ 736 w 784"/>
                <a:gd name="T25" fmla="*/ 529 h 555"/>
                <a:gd name="T26" fmla="*/ 736 w 784"/>
                <a:gd name="T27" fmla="*/ 25 h 555"/>
                <a:gd name="T28" fmla="*/ 774 w 784"/>
                <a:gd name="T29" fmla="*/ 45 h 555"/>
                <a:gd name="T30" fmla="*/ 38 w 784"/>
                <a:gd name="T31" fmla="*/ 549 h 555"/>
                <a:gd name="T32" fmla="*/ 13 w 784"/>
                <a:gd name="T33" fmla="*/ 551 h 555"/>
                <a:gd name="T34" fmla="*/ 0 w 784"/>
                <a:gd name="T35" fmla="*/ 529 h 555"/>
                <a:gd name="T36" fmla="*/ 0 w 784"/>
                <a:gd name="T37" fmla="*/ 25 h 555"/>
                <a:gd name="T38" fmla="*/ 13 w 784"/>
                <a:gd name="T39" fmla="*/ 4 h 555"/>
                <a:gd name="T40" fmla="*/ 38 w 784"/>
                <a:gd name="T41" fmla="*/ 6 h 555"/>
                <a:gd name="T42" fmla="*/ 774 w 784"/>
                <a:gd name="T43" fmla="*/ 510 h 5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784" h="555">
                  <a:moveTo>
                    <a:pt x="11" y="45"/>
                  </a:moveTo>
                  <a:lnTo>
                    <a:pt x="48" y="25"/>
                  </a:lnTo>
                  <a:lnTo>
                    <a:pt x="48" y="529"/>
                  </a:lnTo>
                  <a:lnTo>
                    <a:pt x="11" y="510"/>
                  </a:lnTo>
                  <a:lnTo>
                    <a:pt x="747" y="6"/>
                  </a:lnTo>
                  <a:cubicBezTo>
                    <a:pt x="754" y="1"/>
                    <a:pt x="764" y="0"/>
                    <a:pt x="772" y="4"/>
                  </a:cubicBezTo>
                  <a:cubicBezTo>
                    <a:pt x="780" y="8"/>
                    <a:pt x="784" y="17"/>
                    <a:pt x="784" y="25"/>
                  </a:cubicBezTo>
                  <a:lnTo>
                    <a:pt x="784" y="529"/>
                  </a:lnTo>
                  <a:cubicBezTo>
                    <a:pt x="784" y="538"/>
                    <a:pt x="780" y="547"/>
                    <a:pt x="772" y="551"/>
                  </a:cubicBezTo>
                  <a:cubicBezTo>
                    <a:pt x="764" y="555"/>
                    <a:pt x="754" y="554"/>
                    <a:pt x="747" y="549"/>
                  </a:cubicBezTo>
                  <a:lnTo>
                    <a:pt x="11" y="45"/>
                  </a:lnTo>
                  <a:close/>
                  <a:moveTo>
                    <a:pt x="774" y="510"/>
                  </a:moveTo>
                  <a:lnTo>
                    <a:pt x="736" y="529"/>
                  </a:lnTo>
                  <a:lnTo>
                    <a:pt x="736" y="25"/>
                  </a:lnTo>
                  <a:lnTo>
                    <a:pt x="774" y="45"/>
                  </a:lnTo>
                  <a:lnTo>
                    <a:pt x="38" y="549"/>
                  </a:lnTo>
                  <a:cubicBezTo>
                    <a:pt x="31" y="554"/>
                    <a:pt x="21" y="555"/>
                    <a:pt x="13" y="551"/>
                  </a:cubicBezTo>
                  <a:cubicBezTo>
                    <a:pt x="5" y="547"/>
                    <a:pt x="0" y="538"/>
                    <a:pt x="0" y="529"/>
                  </a:cubicBezTo>
                  <a:lnTo>
                    <a:pt x="0" y="25"/>
                  </a:lnTo>
                  <a:cubicBezTo>
                    <a:pt x="0" y="17"/>
                    <a:pt x="5" y="8"/>
                    <a:pt x="13" y="4"/>
                  </a:cubicBezTo>
                  <a:cubicBezTo>
                    <a:pt x="21" y="0"/>
                    <a:pt x="31" y="1"/>
                    <a:pt x="38" y="6"/>
                  </a:cubicBezTo>
                  <a:lnTo>
                    <a:pt x="774" y="51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0" name="Freeform 89">
              <a:extLst>
                <a:ext uri="{FF2B5EF4-FFF2-40B4-BE49-F238E27FC236}">
                  <a16:creationId xmlns:a16="http://schemas.microsoft.com/office/drawing/2014/main" id="{00000000-0008-0000-0000-00005A000000}"/>
                </a:ext>
              </a:extLst>
            </xdr:cNvPr>
            <xdr:cNvSpPr>
              <a:spLocks/>
            </xdr:cNvSpPr>
          </xdr:nvSpPr>
          <xdr:spPr bwMode="auto">
            <a:xfrm>
              <a:off x="1507" y="2575"/>
              <a:ext cx="44" cy="5"/>
            </a:xfrm>
            <a:custGeom>
              <a:avLst/>
              <a:gdLst>
                <a:gd name="T0" fmla="*/ 0 w 44"/>
                <a:gd name="T1" fmla="*/ 0 h 5"/>
                <a:gd name="T2" fmla="*/ 44 w 44"/>
                <a:gd name="T3" fmla="*/ 1 h 5"/>
                <a:gd name="T4" fmla="*/ 44 w 44"/>
                <a:gd name="T5" fmla="*/ 5 h 5"/>
                <a:gd name="T6" fmla="*/ 0 w 44"/>
                <a:gd name="T7" fmla="*/ 4 h 5"/>
                <a:gd name="T8" fmla="*/ 0 w 44"/>
                <a:gd name="T9" fmla="*/ 0 h 5"/>
              </a:gdLst>
              <a:ahLst/>
              <a:cxnLst>
                <a:cxn ang="0">
                  <a:pos x="T0" y="T1"/>
                </a:cxn>
                <a:cxn ang="0">
                  <a:pos x="T2" y="T3"/>
                </a:cxn>
                <a:cxn ang="0">
                  <a:pos x="T4" y="T5"/>
                </a:cxn>
                <a:cxn ang="0">
                  <a:pos x="T6" y="T7"/>
                </a:cxn>
                <a:cxn ang="0">
                  <a:pos x="T8" y="T9"/>
                </a:cxn>
              </a:cxnLst>
              <a:rect l="0" t="0" r="r" b="b"/>
              <a:pathLst>
                <a:path w="44" h="5">
                  <a:moveTo>
                    <a:pt x="0" y="0"/>
                  </a:moveTo>
                  <a:lnTo>
                    <a:pt x="44" y="1"/>
                  </a:lnTo>
                  <a:lnTo>
                    <a:pt x="44" y="5"/>
                  </a:lnTo>
                  <a:lnTo>
                    <a:pt x="0" y="4"/>
                  </a:lnTo>
                  <a:lnTo>
                    <a:pt x="0"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1" name="Freeform 90">
              <a:extLst>
                <a:ext uri="{FF2B5EF4-FFF2-40B4-BE49-F238E27FC236}">
                  <a16:creationId xmlns:a16="http://schemas.microsoft.com/office/drawing/2014/main" id="{00000000-0008-0000-0000-00005B000000}"/>
                </a:ext>
              </a:extLst>
            </xdr:cNvPr>
            <xdr:cNvSpPr>
              <a:spLocks/>
            </xdr:cNvSpPr>
          </xdr:nvSpPr>
          <xdr:spPr bwMode="auto">
            <a:xfrm>
              <a:off x="3595" y="3104"/>
              <a:ext cx="44" cy="5"/>
            </a:xfrm>
            <a:custGeom>
              <a:avLst/>
              <a:gdLst>
                <a:gd name="T0" fmla="*/ 0 w 44"/>
                <a:gd name="T1" fmla="*/ 0 h 5"/>
                <a:gd name="T2" fmla="*/ 44 w 44"/>
                <a:gd name="T3" fmla="*/ 1 h 5"/>
                <a:gd name="T4" fmla="*/ 44 w 44"/>
                <a:gd name="T5" fmla="*/ 5 h 5"/>
                <a:gd name="T6" fmla="*/ 0 w 44"/>
                <a:gd name="T7" fmla="*/ 4 h 5"/>
                <a:gd name="T8" fmla="*/ 0 w 44"/>
                <a:gd name="T9" fmla="*/ 0 h 5"/>
              </a:gdLst>
              <a:ahLst/>
              <a:cxnLst>
                <a:cxn ang="0">
                  <a:pos x="T0" y="T1"/>
                </a:cxn>
                <a:cxn ang="0">
                  <a:pos x="T2" y="T3"/>
                </a:cxn>
                <a:cxn ang="0">
                  <a:pos x="T4" y="T5"/>
                </a:cxn>
                <a:cxn ang="0">
                  <a:pos x="T6" y="T7"/>
                </a:cxn>
                <a:cxn ang="0">
                  <a:pos x="T8" y="T9"/>
                </a:cxn>
              </a:cxnLst>
              <a:rect l="0" t="0" r="r" b="b"/>
              <a:pathLst>
                <a:path w="44" h="5">
                  <a:moveTo>
                    <a:pt x="0" y="0"/>
                  </a:moveTo>
                  <a:lnTo>
                    <a:pt x="44" y="1"/>
                  </a:lnTo>
                  <a:lnTo>
                    <a:pt x="44" y="5"/>
                  </a:lnTo>
                  <a:lnTo>
                    <a:pt x="0" y="4"/>
                  </a:lnTo>
                  <a:lnTo>
                    <a:pt x="0"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2" name="Freeform 91">
              <a:extLst>
                <a:ext uri="{FF2B5EF4-FFF2-40B4-BE49-F238E27FC236}">
                  <a16:creationId xmlns:a16="http://schemas.microsoft.com/office/drawing/2014/main" id="{00000000-0008-0000-0000-00005C000000}"/>
                </a:ext>
              </a:extLst>
            </xdr:cNvPr>
            <xdr:cNvSpPr>
              <a:spLocks/>
            </xdr:cNvSpPr>
          </xdr:nvSpPr>
          <xdr:spPr bwMode="auto">
            <a:xfrm>
              <a:off x="3595" y="3091"/>
              <a:ext cx="90" cy="47"/>
            </a:xfrm>
            <a:custGeom>
              <a:avLst/>
              <a:gdLst>
                <a:gd name="T0" fmla="*/ 0 w 500"/>
                <a:gd name="T1" fmla="*/ 233 h 257"/>
                <a:gd name="T2" fmla="*/ 247 w 500"/>
                <a:gd name="T3" fmla="*/ 233 h 257"/>
                <a:gd name="T4" fmla="*/ 303 w 500"/>
                <a:gd name="T5" fmla="*/ 225 h 257"/>
                <a:gd name="T6" fmla="*/ 301 w 500"/>
                <a:gd name="T7" fmla="*/ 226 h 257"/>
                <a:gd name="T8" fmla="*/ 363 w 500"/>
                <a:gd name="T9" fmla="*/ 201 h 257"/>
                <a:gd name="T10" fmla="*/ 360 w 500"/>
                <a:gd name="T11" fmla="*/ 203 h 257"/>
                <a:gd name="T12" fmla="*/ 410 w 500"/>
                <a:gd name="T13" fmla="*/ 162 h 257"/>
                <a:gd name="T14" fmla="*/ 408 w 500"/>
                <a:gd name="T15" fmla="*/ 163 h 257"/>
                <a:gd name="T16" fmla="*/ 450 w 500"/>
                <a:gd name="T17" fmla="*/ 114 h 257"/>
                <a:gd name="T18" fmla="*/ 448 w 500"/>
                <a:gd name="T19" fmla="*/ 117 h 257"/>
                <a:gd name="T20" fmla="*/ 469 w 500"/>
                <a:gd name="T21" fmla="*/ 59 h 257"/>
                <a:gd name="T22" fmla="*/ 468 w 500"/>
                <a:gd name="T23" fmla="*/ 62 h 257"/>
                <a:gd name="T24" fmla="*/ 477 w 500"/>
                <a:gd name="T25" fmla="*/ 0 h 257"/>
                <a:gd name="T26" fmla="*/ 500 w 500"/>
                <a:gd name="T27" fmla="*/ 3 h 257"/>
                <a:gd name="T28" fmla="*/ 492 w 500"/>
                <a:gd name="T29" fmla="*/ 65 h 257"/>
                <a:gd name="T30" fmla="*/ 491 w 500"/>
                <a:gd name="T31" fmla="*/ 68 h 257"/>
                <a:gd name="T32" fmla="*/ 471 w 500"/>
                <a:gd name="T33" fmla="*/ 125 h 257"/>
                <a:gd name="T34" fmla="*/ 468 w 500"/>
                <a:gd name="T35" fmla="*/ 129 h 257"/>
                <a:gd name="T36" fmla="*/ 427 w 500"/>
                <a:gd name="T37" fmla="*/ 179 h 257"/>
                <a:gd name="T38" fmla="*/ 425 w 500"/>
                <a:gd name="T39" fmla="*/ 180 h 257"/>
                <a:gd name="T40" fmla="*/ 375 w 500"/>
                <a:gd name="T41" fmla="*/ 222 h 257"/>
                <a:gd name="T42" fmla="*/ 372 w 500"/>
                <a:gd name="T43" fmla="*/ 224 h 257"/>
                <a:gd name="T44" fmla="*/ 309 w 500"/>
                <a:gd name="T45" fmla="*/ 248 h 257"/>
                <a:gd name="T46" fmla="*/ 307 w 500"/>
                <a:gd name="T47" fmla="*/ 249 h 257"/>
                <a:gd name="T48" fmla="*/ 247 w 500"/>
                <a:gd name="T49" fmla="*/ 257 h 257"/>
                <a:gd name="T50" fmla="*/ 0 w 500"/>
                <a:gd name="T51" fmla="*/ 257 h 257"/>
                <a:gd name="T52" fmla="*/ 0 w 500"/>
                <a:gd name="T53" fmla="*/ 233 h 25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500" h="257">
                  <a:moveTo>
                    <a:pt x="0" y="233"/>
                  </a:moveTo>
                  <a:lnTo>
                    <a:pt x="247" y="233"/>
                  </a:lnTo>
                  <a:lnTo>
                    <a:pt x="303" y="225"/>
                  </a:lnTo>
                  <a:lnTo>
                    <a:pt x="301" y="226"/>
                  </a:lnTo>
                  <a:lnTo>
                    <a:pt x="363" y="201"/>
                  </a:lnTo>
                  <a:lnTo>
                    <a:pt x="360" y="203"/>
                  </a:lnTo>
                  <a:lnTo>
                    <a:pt x="410" y="162"/>
                  </a:lnTo>
                  <a:lnTo>
                    <a:pt x="408" y="163"/>
                  </a:lnTo>
                  <a:lnTo>
                    <a:pt x="450" y="114"/>
                  </a:lnTo>
                  <a:lnTo>
                    <a:pt x="448" y="117"/>
                  </a:lnTo>
                  <a:lnTo>
                    <a:pt x="469" y="59"/>
                  </a:lnTo>
                  <a:lnTo>
                    <a:pt x="468" y="62"/>
                  </a:lnTo>
                  <a:lnTo>
                    <a:pt x="477" y="0"/>
                  </a:lnTo>
                  <a:lnTo>
                    <a:pt x="500" y="3"/>
                  </a:lnTo>
                  <a:lnTo>
                    <a:pt x="492" y="65"/>
                  </a:lnTo>
                  <a:cubicBezTo>
                    <a:pt x="492" y="66"/>
                    <a:pt x="492" y="67"/>
                    <a:pt x="491" y="68"/>
                  </a:cubicBezTo>
                  <a:lnTo>
                    <a:pt x="471" y="125"/>
                  </a:lnTo>
                  <a:cubicBezTo>
                    <a:pt x="470" y="127"/>
                    <a:pt x="469" y="128"/>
                    <a:pt x="468" y="129"/>
                  </a:cubicBezTo>
                  <a:lnTo>
                    <a:pt x="427" y="179"/>
                  </a:lnTo>
                  <a:cubicBezTo>
                    <a:pt x="426" y="179"/>
                    <a:pt x="426" y="180"/>
                    <a:pt x="425" y="180"/>
                  </a:cubicBezTo>
                  <a:lnTo>
                    <a:pt x="375" y="222"/>
                  </a:lnTo>
                  <a:cubicBezTo>
                    <a:pt x="374" y="222"/>
                    <a:pt x="373" y="223"/>
                    <a:pt x="372" y="224"/>
                  </a:cubicBezTo>
                  <a:lnTo>
                    <a:pt x="309" y="248"/>
                  </a:lnTo>
                  <a:cubicBezTo>
                    <a:pt x="308" y="249"/>
                    <a:pt x="308" y="249"/>
                    <a:pt x="307" y="249"/>
                  </a:cubicBezTo>
                  <a:lnTo>
                    <a:pt x="247" y="257"/>
                  </a:lnTo>
                  <a:lnTo>
                    <a:pt x="0" y="257"/>
                  </a:lnTo>
                  <a:lnTo>
                    <a:pt x="0" y="233"/>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3" name="Freeform 92">
              <a:extLst>
                <a:ext uri="{FF2B5EF4-FFF2-40B4-BE49-F238E27FC236}">
                  <a16:creationId xmlns:a16="http://schemas.microsoft.com/office/drawing/2014/main" id="{00000000-0008-0000-0000-00005D000000}"/>
                </a:ext>
              </a:extLst>
            </xdr:cNvPr>
            <xdr:cNvSpPr>
              <a:spLocks/>
            </xdr:cNvSpPr>
          </xdr:nvSpPr>
          <xdr:spPr bwMode="auto">
            <a:xfrm>
              <a:off x="3638" y="3004"/>
              <a:ext cx="17" cy="104"/>
            </a:xfrm>
            <a:custGeom>
              <a:avLst/>
              <a:gdLst>
                <a:gd name="T0" fmla="*/ 0 w 93"/>
                <a:gd name="T1" fmla="*/ 557 h 580"/>
                <a:gd name="T2" fmla="*/ 29 w 93"/>
                <a:gd name="T3" fmla="*/ 552 h 580"/>
                <a:gd name="T4" fmla="*/ 24 w 93"/>
                <a:gd name="T5" fmla="*/ 554 h 580"/>
                <a:gd name="T6" fmla="*/ 50 w 93"/>
                <a:gd name="T7" fmla="*/ 538 h 580"/>
                <a:gd name="T8" fmla="*/ 47 w 93"/>
                <a:gd name="T9" fmla="*/ 540 h 580"/>
                <a:gd name="T10" fmla="*/ 64 w 93"/>
                <a:gd name="T11" fmla="*/ 519 h 580"/>
                <a:gd name="T12" fmla="*/ 62 w 93"/>
                <a:gd name="T13" fmla="*/ 523 h 580"/>
                <a:gd name="T14" fmla="*/ 70 w 93"/>
                <a:gd name="T15" fmla="*/ 498 h 580"/>
                <a:gd name="T16" fmla="*/ 69 w 93"/>
                <a:gd name="T17" fmla="*/ 502 h 580"/>
                <a:gd name="T18" fmla="*/ 69 w 93"/>
                <a:gd name="T19" fmla="*/ 0 h 580"/>
                <a:gd name="T20" fmla="*/ 93 w 93"/>
                <a:gd name="T21" fmla="*/ 0 h 580"/>
                <a:gd name="T22" fmla="*/ 93 w 93"/>
                <a:gd name="T23" fmla="*/ 502 h 580"/>
                <a:gd name="T24" fmla="*/ 93 w 93"/>
                <a:gd name="T25" fmla="*/ 505 h 580"/>
                <a:gd name="T26" fmla="*/ 84 w 93"/>
                <a:gd name="T27" fmla="*/ 531 h 580"/>
                <a:gd name="T28" fmla="*/ 82 w 93"/>
                <a:gd name="T29" fmla="*/ 534 h 580"/>
                <a:gd name="T30" fmla="*/ 66 w 93"/>
                <a:gd name="T31" fmla="*/ 555 h 580"/>
                <a:gd name="T32" fmla="*/ 63 w 93"/>
                <a:gd name="T33" fmla="*/ 558 h 580"/>
                <a:gd name="T34" fmla="*/ 38 w 93"/>
                <a:gd name="T35" fmla="*/ 574 h 580"/>
                <a:gd name="T36" fmla="*/ 33 w 93"/>
                <a:gd name="T37" fmla="*/ 576 h 580"/>
                <a:gd name="T38" fmla="*/ 3 w 93"/>
                <a:gd name="T39" fmla="*/ 580 h 580"/>
                <a:gd name="T40" fmla="*/ 0 w 93"/>
                <a:gd name="T41" fmla="*/ 557 h 5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93" h="580">
                  <a:moveTo>
                    <a:pt x="0" y="557"/>
                  </a:moveTo>
                  <a:lnTo>
                    <a:pt x="29" y="552"/>
                  </a:lnTo>
                  <a:lnTo>
                    <a:pt x="24" y="554"/>
                  </a:lnTo>
                  <a:lnTo>
                    <a:pt x="50" y="538"/>
                  </a:lnTo>
                  <a:lnTo>
                    <a:pt x="47" y="540"/>
                  </a:lnTo>
                  <a:lnTo>
                    <a:pt x="64" y="519"/>
                  </a:lnTo>
                  <a:lnTo>
                    <a:pt x="62" y="523"/>
                  </a:lnTo>
                  <a:lnTo>
                    <a:pt x="70" y="498"/>
                  </a:lnTo>
                  <a:lnTo>
                    <a:pt x="69" y="502"/>
                  </a:lnTo>
                  <a:lnTo>
                    <a:pt x="69" y="0"/>
                  </a:lnTo>
                  <a:lnTo>
                    <a:pt x="93" y="0"/>
                  </a:lnTo>
                  <a:lnTo>
                    <a:pt x="93" y="502"/>
                  </a:lnTo>
                  <a:cubicBezTo>
                    <a:pt x="93" y="503"/>
                    <a:pt x="93" y="504"/>
                    <a:pt x="93" y="505"/>
                  </a:cubicBezTo>
                  <a:lnTo>
                    <a:pt x="84" y="531"/>
                  </a:lnTo>
                  <a:cubicBezTo>
                    <a:pt x="84" y="532"/>
                    <a:pt x="83" y="533"/>
                    <a:pt x="82" y="534"/>
                  </a:cubicBezTo>
                  <a:lnTo>
                    <a:pt x="66" y="555"/>
                  </a:lnTo>
                  <a:cubicBezTo>
                    <a:pt x="65" y="556"/>
                    <a:pt x="64" y="557"/>
                    <a:pt x="63" y="558"/>
                  </a:cubicBezTo>
                  <a:lnTo>
                    <a:pt x="38" y="574"/>
                  </a:lnTo>
                  <a:cubicBezTo>
                    <a:pt x="36" y="575"/>
                    <a:pt x="34" y="576"/>
                    <a:pt x="33" y="576"/>
                  </a:cubicBezTo>
                  <a:lnTo>
                    <a:pt x="3" y="580"/>
                  </a:lnTo>
                  <a:lnTo>
                    <a:pt x="0" y="557"/>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4" name="Rectangle 93">
              <a:extLst>
                <a:ext uri="{FF2B5EF4-FFF2-40B4-BE49-F238E27FC236}">
                  <a16:creationId xmlns:a16="http://schemas.microsoft.com/office/drawing/2014/main" id="{00000000-0008-0000-0000-00005E000000}"/>
                </a:ext>
              </a:extLst>
            </xdr:cNvPr>
            <xdr:cNvSpPr>
              <a:spLocks noChangeArrowheads="1"/>
            </xdr:cNvSpPr>
          </xdr:nvSpPr>
          <xdr:spPr bwMode="auto">
            <a:xfrm>
              <a:off x="3680" y="2989"/>
              <a:ext cx="5" cy="103"/>
            </a:xfrm>
            <a:prstGeom prst="rect">
              <a:avLst/>
            </a:pr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5" name="Freeform 94">
              <a:extLst>
                <a:ext uri="{FF2B5EF4-FFF2-40B4-BE49-F238E27FC236}">
                  <a16:creationId xmlns:a16="http://schemas.microsoft.com/office/drawing/2014/main" id="{00000000-0008-0000-0000-00005F000000}"/>
                </a:ext>
              </a:extLst>
            </xdr:cNvPr>
            <xdr:cNvSpPr>
              <a:spLocks/>
            </xdr:cNvSpPr>
          </xdr:nvSpPr>
          <xdr:spPr bwMode="auto">
            <a:xfrm>
              <a:off x="1522" y="2590"/>
              <a:ext cx="29" cy="5"/>
            </a:xfrm>
            <a:custGeom>
              <a:avLst/>
              <a:gdLst>
                <a:gd name="T0" fmla="*/ 0 w 29"/>
                <a:gd name="T1" fmla="*/ 0 h 5"/>
                <a:gd name="T2" fmla="*/ 29 w 29"/>
                <a:gd name="T3" fmla="*/ 1 h 5"/>
                <a:gd name="T4" fmla="*/ 29 w 29"/>
                <a:gd name="T5" fmla="*/ 5 h 5"/>
                <a:gd name="T6" fmla="*/ 0 w 29"/>
                <a:gd name="T7" fmla="*/ 4 h 5"/>
                <a:gd name="T8" fmla="*/ 0 w 29"/>
                <a:gd name="T9" fmla="*/ 0 h 5"/>
              </a:gdLst>
              <a:ahLst/>
              <a:cxnLst>
                <a:cxn ang="0">
                  <a:pos x="T0" y="T1"/>
                </a:cxn>
                <a:cxn ang="0">
                  <a:pos x="T2" y="T3"/>
                </a:cxn>
                <a:cxn ang="0">
                  <a:pos x="T4" y="T5"/>
                </a:cxn>
                <a:cxn ang="0">
                  <a:pos x="T6" y="T7"/>
                </a:cxn>
                <a:cxn ang="0">
                  <a:pos x="T8" y="T9"/>
                </a:cxn>
              </a:cxnLst>
              <a:rect l="0" t="0" r="r" b="b"/>
              <a:pathLst>
                <a:path w="29" h="5">
                  <a:moveTo>
                    <a:pt x="0" y="0"/>
                  </a:moveTo>
                  <a:lnTo>
                    <a:pt x="29" y="1"/>
                  </a:lnTo>
                  <a:lnTo>
                    <a:pt x="29" y="5"/>
                  </a:lnTo>
                  <a:lnTo>
                    <a:pt x="0" y="4"/>
                  </a:lnTo>
                  <a:lnTo>
                    <a:pt x="0"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6" name="Freeform 95">
              <a:extLst>
                <a:ext uri="{FF2B5EF4-FFF2-40B4-BE49-F238E27FC236}">
                  <a16:creationId xmlns:a16="http://schemas.microsoft.com/office/drawing/2014/main" id="{00000000-0008-0000-0000-000060000000}"/>
                </a:ext>
              </a:extLst>
            </xdr:cNvPr>
            <xdr:cNvSpPr>
              <a:spLocks/>
            </xdr:cNvSpPr>
          </xdr:nvSpPr>
          <xdr:spPr bwMode="auto">
            <a:xfrm>
              <a:off x="1618" y="2575"/>
              <a:ext cx="111" cy="120"/>
            </a:xfrm>
            <a:custGeom>
              <a:avLst/>
              <a:gdLst>
                <a:gd name="T0" fmla="*/ 1192 w 1240"/>
                <a:gd name="T1" fmla="*/ 1336 h 1336"/>
                <a:gd name="T2" fmla="*/ 1192 w 1240"/>
                <a:gd name="T3" fmla="*/ 359 h 1336"/>
                <a:gd name="T4" fmla="*/ 1193 w 1240"/>
                <a:gd name="T5" fmla="*/ 362 h 1336"/>
                <a:gd name="T6" fmla="*/ 1176 w 1240"/>
                <a:gd name="T7" fmla="*/ 254 h 1336"/>
                <a:gd name="T8" fmla="*/ 1179 w 1240"/>
                <a:gd name="T9" fmla="*/ 262 h 1336"/>
                <a:gd name="T10" fmla="*/ 1129 w 1240"/>
                <a:gd name="T11" fmla="*/ 179 h 1336"/>
                <a:gd name="T12" fmla="*/ 1132 w 1240"/>
                <a:gd name="T13" fmla="*/ 182 h 1336"/>
                <a:gd name="T14" fmla="*/ 1065 w 1240"/>
                <a:gd name="T15" fmla="*/ 107 h 1336"/>
                <a:gd name="T16" fmla="*/ 1072 w 1240"/>
                <a:gd name="T17" fmla="*/ 112 h 1336"/>
                <a:gd name="T18" fmla="*/ 980 w 1240"/>
                <a:gd name="T19" fmla="*/ 62 h 1336"/>
                <a:gd name="T20" fmla="*/ 987 w 1240"/>
                <a:gd name="T21" fmla="*/ 65 h 1336"/>
                <a:gd name="T22" fmla="*/ 896 w 1240"/>
                <a:gd name="T23" fmla="*/ 48 h 1336"/>
                <a:gd name="T24" fmla="*/ 900 w 1240"/>
                <a:gd name="T25" fmla="*/ 48 h 1336"/>
                <a:gd name="T26" fmla="*/ 0 w 1240"/>
                <a:gd name="T27" fmla="*/ 48 h 1336"/>
                <a:gd name="T28" fmla="*/ 0 w 1240"/>
                <a:gd name="T29" fmla="*/ 0 h 1336"/>
                <a:gd name="T30" fmla="*/ 900 w 1240"/>
                <a:gd name="T31" fmla="*/ 0 h 1336"/>
                <a:gd name="T32" fmla="*/ 904 w 1240"/>
                <a:gd name="T33" fmla="*/ 1 h 1336"/>
                <a:gd name="T34" fmla="*/ 996 w 1240"/>
                <a:gd name="T35" fmla="*/ 18 h 1336"/>
                <a:gd name="T36" fmla="*/ 1003 w 1240"/>
                <a:gd name="T37" fmla="*/ 20 h 1336"/>
                <a:gd name="T38" fmla="*/ 1095 w 1240"/>
                <a:gd name="T39" fmla="*/ 70 h 1336"/>
                <a:gd name="T40" fmla="*/ 1101 w 1240"/>
                <a:gd name="T41" fmla="*/ 75 h 1336"/>
                <a:gd name="T42" fmla="*/ 1168 w 1240"/>
                <a:gd name="T43" fmla="*/ 151 h 1336"/>
                <a:gd name="T44" fmla="*/ 1170 w 1240"/>
                <a:gd name="T45" fmla="*/ 154 h 1336"/>
                <a:gd name="T46" fmla="*/ 1220 w 1240"/>
                <a:gd name="T47" fmla="*/ 238 h 1336"/>
                <a:gd name="T48" fmla="*/ 1224 w 1240"/>
                <a:gd name="T49" fmla="*/ 246 h 1336"/>
                <a:gd name="T50" fmla="*/ 1240 w 1240"/>
                <a:gd name="T51" fmla="*/ 355 h 1336"/>
                <a:gd name="T52" fmla="*/ 1240 w 1240"/>
                <a:gd name="T53" fmla="*/ 359 h 1336"/>
                <a:gd name="T54" fmla="*/ 1240 w 1240"/>
                <a:gd name="T55" fmla="*/ 1336 h 1336"/>
                <a:gd name="T56" fmla="*/ 1192 w 1240"/>
                <a:gd name="T57" fmla="*/ 1336 h 13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240" h="1336">
                  <a:moveTo>
                    <a:pt x="1192" y="1336"/>
                  </a:moveTo>
                  <a:lnTo>
                    <a:pt x="1192" y="359"/>
                  </a:lnTo>
                  <a:lnTo>
                    <a:pt x="1193" y="362"/>
                  </a:lnTo>
                  <a:lnTo>
                    <a:pt x="1176" y="254"/>
                  </a:lnTo>
                  <a:lnTo>
                    <a:pt x="1179" y="262"/>
                  </a:lnTo>
                  <a:lnTo>
                    <a:pt x="1129" y="179"/>
                  </a:lnTo>
                  <a:lnTo>
                    <a:pt x="1132" y="182"/>
                  </a:lnTo>
                  <a:lnTo>
                    <a:pt x="1065" y="107"/>
                  </a:lnTo>
                  <a:lnTo>
                    <a:pt x="1072" y="112"/>
                  </a:lnTo>
                  <a:lnTo>
                    <a:pt x="980" y="62"/>
                  </a:lnTo>
                  <a:lnTo>
                    <a:pt x="987" y="65"/>
                  </a:lnTo>
                  <a:lnTo>
                    <a:pt x="896" y="48"/>
                  </a:lnTo>
                  <a:lnTo>
                    <a:pt x="900" y="48"/>
                  </a:lnTo>
                  <a:lnTo>
                    <a:pt x="0" y="48"/>
                  </a:lnTo>
                  <a:lnTo>
                    <a:pt x="0" y="0"/>
                  </a:lnTo>
                  <a:lnTo>
                    <a:pt x="900" y="0"/>
                  </a:lnTo>
                  <a:cubicBezTo>
                    <a:pt x="901" y="0"/>
                    <a:pt x="903" y="1"/>
                    <a:pt x="904" y="1"/>
                  </a:cubicBezTo>
                  <a:lnTo>
                    <a:pt x="996" y="18"/>
                  </a:lnTo>
                  <a:cubicBezTo>
                    <a:pt x="998" y="18"/>
                    <a:pt x="1001" y="19"/>
                    <a:pt x="1003" y="20"/>
                  </a:cubicBezTo>
                  <a:lnTo>
                    <a:pt x="1095" y="70"/>
                  </a:lnTo>
                  <a:cubicBezTo>
                    <a:pt x="1097" y="72"/>
                    <a:pt x="1099" y="73"/>
                    <a:pt x="1101" y="75"/>
                  </a:cubicBezTo>
                  <a:lnTo>
                    <a:pt x="1168" y="151"/>
                  </a:lnTo>
                  <a:cubicBezTo>
                    <a:pt x="1169" y="152"/>
                    <a:pt x="1170" y="153"/>
                    <a:pt x="1170" y="154"/>
                  </a:cubicBezTo>
                  <a:lnTo>
                    <a:pt x="1220" y="238"/>
                  </a:lnTo>
                  <a:cubicBezTo>
                    <a:pt x="1222" y="240"/>
                    <a:pt x="1223" y="243"/>
                    <a:pt x="1224" y="246"/>
                  </a:cubicBezTo>
                  <a:lnTo>
                    <a:pt x="1240" y="355"/>
                  </a:lnTo>
                  <a:cubicBezTo>
                    <a:pt x="1240" y="356"/>
                    <a:pt x="1240" y="358"/>
                    <a:pt x="1240" y="359"/>
                  </a:cubicBezTo>
                  <a:lnTo>
                    <a:pt x="1240" y="1336"/>
                  </a:lnTo>
                  <a:lnTo>
                    <a:pt x="1192" y="1336"/>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7" name="Freeform 96">
              <a:extLst>
                <a:ext uri="{FF2B5EF4-FFF2-40B4-BE49-F238E27FC236}">
                  <a16:creationId xmlns:a16="http://schemas.microsoft.com/office/drawing/2014/main" id="{00000000-0008-0000-0000-000061000000}"/>
                </a:ext>
              </a:extLst>
            </xdr:cNvPr>
            <xdr:cNvSpPr>
              <a:spLocks/>
            </xdr:cNvSpPr>
          </xdr:nvSpPr>
          <xdr:spPr bwMode="auto">
            <a:xfrm>
              <a:off x="1618" y="2590"/>
              <a:ext cx="98" cy="105"/>
            </a:xfrm>
            <a:custGeom>
              <a:avLst/>
              <a:gdLst>
                <a:gd name="T0" fmla="*/ 1040 w 1088"/>
                <a:gd name="T1" fmla="*/ 1168 h 1168"/>
                <a:gd name="T2" fmla="*/ 1040 w 1088"/>
                <a:gd name="T3" fmla="*/ 191 h 1168"/>
                <a:gd name="T4" fmla="*/ 1042 w 1088"/>
                <a:gd name="T5" fmla="*/ 199 h 1168"/>
                <a:gd name="T6" fmla="*/ 1017 w 1088"/>
                <a:gd name="T7" fmla="*/ 124 h 1168"/>
                <a:gd name="T8" fmla="*/ 1020 w 1088"/>
                <a:gd name="T9" fmla="*/ 130 h 1168"/>
                <a:gd name="T10" fmla="*/ 986 w 1088"/>
                <a:gd name="T11" fmla="*/ 79 h 1168"/>
                <a:gd name="T12" fmla="*/ 993 w 1088"/>
                <a:gd name="T13" fmla="*/ 86 h 1168"/>
                <a:gd name="T14" fmla="*/ 943 w 1088"/>
                <a:gd name="T15" fmla="*/ 53 h 1168"/>
                <a:gd name="T16" fmla="*/ 953 w 1088"/>
                <a:gd name="T17" fmla="*/ 57 h 1168"/>
                <a:gd name="T18" fmla="*/ 895 w 1088"/>
                <a:gd name="T19" fmla="*/ 48 h 1168"/>
                <a:gd name="T20" fmla="*/ 898 w 1088"/>
                <a:gd name="T21" fmla="*/ 48 h 1168"/>
                <a:gd name="T22" fmla="*/ 0 w 1088"/>
                <a:gd name="T23" fmla="*/ 48 h 1168"/>
                <a:gd name="T24" fmla="*/ 0 w 1088"/>
                <a:gd name="T25" fmla="*/ 0 h 1168"/>
                <a:gd name="T26" fmla="*/ 898 w 1088"/>
                <a:gd name="T27" fmla="*/ 0 h 1168"/>
                <a:gd name="T28" fmla="*/ 902 w 1088"/>
                <a:gd name="T29" fmla="*/ 1 h 1168"/>
                <a:gd name="T30" fmla="*/ 960 w 1088"/>
                <a:gd name="T31" fmla="*/ 9 h 1168"/>
                <a:gd name="T32" fmla="*/ 970 w 1088"/>
                <a:gd name="T33" fmla="*/ 13 h 1168"/>
                <a:gd name="T34" fmla="*/ 1020 w 1088"/>
                <a:gd name="T35" fmla="*/ 46 h 1168"/>
                <a:gd name="T36" fmla="*/ 1026 w 1088"/>
                <a:gd name="T37" fmla="*/ 53 h 1168"/>
                <a:gd name="T38" fmla="*/ 1060 w 1088"/>
                <a:gd name="T39" fmla="*/ 103 h 1168"/>
                <a:gd name="T40" fmla="*/ 1062 w 1088"/>
                <a:gd name="T41" fmla="*/ 109 h 1168"/>
                <a:gd name="T42" fmla="*/ 1087 w 1088"/>
                <a:gd name="T43" fmla="*/ 184 h 1168"/>
                <a:gd name="T44" fmla="*/ 1088 w 1088"/>
                <a:gd name="T45" fmla="*/ 191 h 1168"/>
                <a:gd name="T46" fmla="*/ 1088 w 1088"/>
                <a:gd name="T47" fmla="*/ 1168 h 1168"/>
                <a:gd name="T48" fmla="*/ 1040 w 1088"/>
                <a:gd name="T49" fmla="*/ 1168 h 116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1088" h="1168">
                  <a:moveTo>
                    <a:pt x="1040" y="1168"/>
                  </a:moveTo>
                  <a:lnTo>
                    <a:pt x="1040" y="191"/>
                  </a:lnTo>
                  <a:lnTo>
                    <a:pt x="1042" y="199"/>
                  </a:lnTo>
                  <a:lnTo>
                    <a:pt x="1017" y="124"/>
                  </a:lnTo>
                  <a:lnTo>
                    <a:pt x="1020" y="130"/>
                  </a:lnTo>
                  <a:lnTo>
                    <a:pt x="986" y="79"/>
                  </a:lnTo>
                  <a:lnTo>
                    <a:pt x="993" y="86"/>
                  </a:lnTo>
                  <a:lnTo>
                    <a:pt x="943" y="53"/>
                  </a:lnTo>
                  <a:lnTo>
                    <a:pt x="953" y="57"/>
                  </a:lnTo>
                  <a:lnTo>
                    <a:pt x="895" y="48"/>
                  </a:lnTo>
                  <a:lnTo>
                    <a:pt x="898" y="48"/>
                  </a:lnTo>
                  <a:lnTo>
                    <a:pt x="0" y="48"/>
                  </a:lnTo>
                  <a:lnTo>
                    <a:pt x="0" y="0"/>
                  </a:lnTo>
                  <a:lnTo>
                    <a:pt x="898" y="0"/>
                  </a:lnTo>
                  <a:cubicBezTo>
                    <a:pt x="899" y="0"/>
                    <a:pt x="900" y="1"/>
                    <a:pt x="902" y="1"/>
                  </a:cubicBezTo>
                  <a:lnTo>
                    <a:pt x="960" y="9"/>
                  </a:lnTo>
                  <a:cubicBezTo>
                    <a:pt x="963" y="10"/>
                    <a:pt x="967" y="11"/>
                    <a:pt x="970" y="13"/>
                  </a:cubicBezTo>
                  <a:lnTo>
                    <a:pt x="1020" y="46"/>
                  </a:lnTo>
                  <a:cubicBezTo>
                    <a:pt x="1022" y="48"/>
                    <a:pt x="1025" y="50"/>
                    <a:pt x="1026" y="53"/>
                  </a:cubicBezTo>
                  <a:lnTo>
                    <a:pt x="1060" y="103"/>
                  </a:lnTo>
                  <a:cubicBezTo>
                    <a:pt x="1061" y="105"/>
                    <a:pt x="1062" y="107"/>
                    <a:pt x="1062" y="109"/>
                  </a:cubicBezTo>
                  <a:lnTo>
                    <a:pt x="1087" y="184"/>
                  </a:lnTo>
                  <a:cubicBezTo>
                    <a:pt x="1088" y="186"/>
                    <a:pt x="1088" y="189"/>
                    <a:pt x="1088" y="191"/>
                  </a:cubicBezTo>
                  <a:lnTo>
                    <a:pt x="1088" y="1168"/>
                  </a:lnTo>
                  <a:lnTo>
                    <a:pt x="1040" y="1168"/>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8" name="Freeform 97">
              <a:extLst>
                <a:ext uri="{FF2B5EF4-FFF2-40B4-BE49-F238E27FC236}">
                  <a16:creationId xmlns:a16="http://schemas.microsoft.com/office/drawing/2014/main" id="{00000000-0008-0000-0000-000062000000}"/>
                </a:ext>
              </a:extLst>
            </xdr:cNvPr>
            <xdr:cNvSpPr>
              <a:spLocks/>
            </xdr:cNvSpPr>
          </xdr:nvSpPr>
          <xdr:spPr bwMode="auto">
            <a:xfrm>
              <a:off x="1490" y="2547"/>
              <a:ext cx="34" cy="77"/>
            </a:xfrm>
            <a:custGeom>
              <a:avLst/>
              <a:gdLst>
                <a:gd name="T0" fmla="*/ 284 w 379"/>
                <a:gd name="T1" fmla="*/ 47 h 854"/>
                <a:gd name="T2" fmla="*/ 202 w 379"/>
                <a:gd name="T3" fmla="*/ 64 h 854"/>
                <a:gd name="T4" fmla="*/ 209 w 379"/>
                <a:gd name="T5" fmla="*/ 62 h 854"/>
                <a:gd name="T6" fmla="*/ 143 w 379"/>
                <a:gd name="T7" fmla="*/ 95 h 854"/>
                <a:gd name="T8" fmla="*/ 148 w 379"/>
                <a:gd name="T9" fmla="*/ 91 h 854"/>
                <a:gd name="T10" fmla="*/ 82 w 379"/>
                <a:gd name="T11" fmla="*/ 150 h 854"/>
                <a:gd name="T12" fmla="*/ 87 w 379"/>
                <a:gd name="T13" fmla="*/ 144 h 854"/>
                <a:gd name="T14" fmla="*/ 46 w 379"/>
                <a:gd name="T15" fmla="*/ 211 h 854"/>
                <a:gd name="T16" fmla="*/ 45 w 379"/>
                <a:gd name="T17" fmla="*/ 185 h 854"/>
                <a:gd name="T18" fmla="*/ 127 w 379"/>
                <a:gd name="T19" fmla="*/ 301 h 854"/>
                <a:gd name="T20" fmla="*/ 209 w 379"/>
                <a:gd name="T21" fmla="*/ 409 h 854"/>
                <a:gd name="T22" fmla="*/ 373 w 379"/>
                <a:gd name="T23" fmla="*/ 634 h 854"/>
                <a:gd name="T24" fmla="*/ 374 w 379"/>
                <a:gd name="T25" fmla="*/ 661 h 854"/>
                <a:gd name="T26" fmla="*/ 333 w 379"/>
                <a:gd name="T27" fmla="*/ 727 h 854"/>
                <a:gd name="T28" fmla="*/ 330 w 379"/>
                <a:gd name="T29" fmla="*/ 732 h 854"/>
                <a:gd name="T30" fmla="*/ 272 w 379"/>
                <a:gd name="T31" fmla="*/ 790 h 854"/>
                <a:gd name="T32" fmla="*/ 266 w 379"/>
                <a:gd name="T33" fmla="*/ 795 h 854"/>
                <a:gd name="T34" fmla="*/ 200 w 379"/>
                <a:gd name="T35" fmla="*/ 828 h 854"/>
                <a:gd name="T36" fmla="*/ 197 w 379"/>
                <a:gd name="T37" fmla="*/ 829 h 854"/>
                <a:gd name="T38" fmla="*/ 123 w 379"/>
                <a:gd name="T39" fmla="*/ 854 h 854"/>
                <a:gd name="T40" fmla="*/ 108 w 379"/>
                <a:gd name="T41" fmla="*/ 809 h 854"/>
                <a:gd name="T42" fmla="*/ 182 w 379"/>
                <a:gd name="T43" fmla="*/ 784 h 854"/>
                <a:gd name="T44" fmla="*/ 179 w 379"/>
                <a:gd name="T45" fmla="*/ 785 h 854"/>
                <a:gd name="T46" fmla="*/ 244 w 379"/>
                <a:gd name="T47" fmla="*/ 752 h 854"/>
                <a:gd name="T48" fmla="*/ 238 w 379"/>
                <a:gd name="T49" fmla="*/ 756 h 854"/>
                <a:gd name="T50" fmla="*/ 295 w 379"/>
                <a:gd name="T51" fmla="*/ 698 h 854"/>
                <a:gd name="T52" fmla="*/ 292 w 379"/>
                <a:gd name="T53" fmla="*/ 702 h 854"/>
                <a:gd name="T54" fmla="*/ 333 w 379"/>
                <a:gd name="T55" fmla="*/ 636 h 854"/>
                <a:gd name="T56" fmla="*/ 334 w 379"/>
                <a:gd name="T57" fmla="*/ 662 h 854"/>
                <a:gd name="T58" fmla="*/ 170 w 379"/>
                <a:gd name="T59" fmla="*/ 438 h 854"/>
                <a:gd name="T60" fmla="*/ 88 w 379"/>
                <a:gd name="T61" fmla="*/ 329 h 854"/>
                <a:gd name="T62" fmla="*/ 6 w 379"/>
                <a:gd name="T63" fmla="*/ 212 h 854"/>
                <a:gd name="T64" fmla="*/ 5 w 379"/>
                <a:gd name="T65" fmla="*/ 186 h 854"/>
                <a:gd name="T66" fmla="*/ 46 w 379"/>
                <a:gd name="T67" fmla="*/ 119 h 854"/>
                <a:gd name="T68" fmla="*/ 51 w 379"/>
                <a:gd name="T69" fmla="*/ 114 h 854"/>
                <a:gd name="T70" fmla="*/ 116 w 379"/>
                <a:gd name="T71" fmla="*/ 56 h 854"/>
                <a:gd name="T72" fmla="*/ 121 w 379"/>
                <a:gd name="T73" fmla="*/ 52 h 854"/>
                <a:gd name="T74" fmla="*/ 187 w 379"/>
                <a:gd name="T75" fmla="*/ 19 h 854"/>
                <a:gd name="T76" fmla="*/ 193 w 379"/>
                <a:gd name="T77" fmla="*/ 17 h 854"/>
                <a:gd name="T78" fmla="*/ 275 w 379"/>
                <a:gd name="T79" fmla="*/ 0 h 854"/>
                <a:gd name="T80" fmla="*/ 284 w 379"/>
                <a:gd name="T81" fmla="*/ 47 h 8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379" h="854">
                  <a:moveTo>
                    <a:pt x="284" y="47"/>
                  </a:moveTo>
                  <a:lnTo>
                    <a:pt x="202" y="64"/>
                  </a:lnTo>
                  <a:lnTo>
                    <a:pt x="209" y="62"/>
                  </a:lnTo>
                  <a:lnTo>
                    <a:pt x="143" y="95"/>
                  </a:lnTo>
                  <a:lnTo>
                    <a:pt x="148" y="91"/>
                  </a:lnTo>
                  <a:lnTo>
                    <a:pt x="82" y="150"/>
                  </a:lnTo>
                  <a:lnTo>
                    <a:pt x="87" y="144"/>
                  </a:lnTo>
                  <a:lnTo>
                    <a:pt x="46" y="211"/>
                  </a:lnTo>
                  <a:lnTo>
                    <a:pt x="45" y="185"/>
                  </a:lnTo>
                  <a:lnTo>
                    <a:pt x="127" y="301"/>
                  </a:lnTo>
                  <a:lnTo>
                    <a:pt x="209" y="409"/>
                  </a:lnTo>
                  <a:lnTo>
                    <a:pt x="373" y="634"/>
                  </a:lnTo>
                  <a:cubicBezTo>
                    <a:pt x="379" y="642"/>
                    <a:pt x="379" y="652"/>
                    <a:pt x="374" y="661"/>
                  </a:cubicBezTo>
                  <a:lnTo>
                    <a:pt x="333" y="727"/>
                  </a:lnTo>
                  <a:cubicBezTo>
                    <a:pt x="332" y="729"/>
                    <a:pt x="331" y="730"/>
                    <a:pt x="330" y="732"/>
                  </a:cubicBezTo>
                  <a:lnTo>
                    <a:pt x="272" y="790"/>
                  </a:lnTo>
                  <a:cubicBezTo>
                    <a:pt x="270" y="792"/>
                    <a:pt x="268" y="793"/>
                    <a:pt x="266" y="795"/>
                  </a:cubicBezTo>
                  <a:lnTo>
                    <a:pt x="200" y="828"/>
                  </a:lnTo>
                  <a:cubicBezTo>
                    <a:pt x="199" y="828"/>
                    <a:pt x="198" y="829"/>
                    <a:pt x="197" y="829"/>
                  </a:cubicBezTo>
                  <a:lnTo>
                    <a:pt x="123" y="854"/>
                  </a:lnTo>
                  <a:lnTo>
                    <a:pt x="108" y="809"/>
                  </a:lnTo>
                  <a:lnTo>
                    <a:pt x="182" y="784"/>
                  </a:lnTo>
                  <a:lnTo>
                    <a:pt x="179" y="785"/>
                  </a:lnTo>
                  <a:lnTo>
                    <a:pt x="244" y="752"/>
                  </a:lnTo>
                  <a:lnTo>
                    <a:pt x="238" y="756"/>
                  </a:lnTo>
                  <a:lnTo>
                    <a:pt x="295" y="698"/>
                  </a:lnTo>
                  <a:lnTo>
                    <a:pt x="292" y="702"/>
                  </a:lnTo>
                  <a:lnTo>
                    <a:pt x="333" y="636"/>
                  </a:lnTo>
                  <a:lnTo>
                    <a:pt x="334" y="662"/>
                  </a:lnTo>
                  <a:lnTo>
                    <a:pt x="170" y="438"/>
                  </a:lnTo>
                  <a:lnTo>
                    <a:pt x="88" y="329"/>
                  </a:lnTo>
                  <a:lnTo>
                    <a:pt x="6" y="212"/>
                  </a:lnTo>
                  <a:cubicBezTo>
                    <a:pt x="0" y="204"/>
                    <a:pt x="0" y="194"/>
                    <a:pt x="5" y="186"/>
                  </a:cubicBezTo>
                  <a:lnTo>
                    <a:pt x="46" y="119"/>
                  </a:lnTo>
                  <a:cubicBezTo>
                    <a:pt x="47" y="117"/>
                    <a:pt x="49" y="115"/>
                    <a:pt x="51" y="114"/>
                  </a:cubicBezTo>
                  <a:lnTo>
                    <a:pt x="116" y="56"/>
                  </a:lnTo>
                  <a:cubicBezTo>
                    <a:pt x="118" y="54"/>
                    <a:pt x="119" y="53"/>
                    <a:pt x="121" y="52"/>
                  </a:cubicBezTo>
                  <a:lnTo>
                    <a:pt x="187" y="19"/>
                  </a:lnTo>
                  <a:cubicBezTo>
                    <a:pt x="189" y="18"/>
                    <a:pt x="191" y="17"/>
                    <a:pt x="193" y="17"/>
                  </a:cubicBezTo>
                  <a:lnTo>
                    <a:pt x="275" y="0"/>
                  </a:lnTo>
                  <a:lnTo>
                    <a:pt x="284" y="47"/>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9" name="Freeform 98">
              <a:extLst>
                <a:ext uri="{FF2B5EF4-FFF2-40B4-BE49-F238E27FC236}">
                  <a16:creationId xmlns:a16="http://schemas.microsoft.com/office/drawing/2014/main" id="{00000000-0008-0000-0000-000063000000}"/>
                </a:ext>
              </a:extLst>
            </xdr:cNvPr>
            <xdr:cNvSpPr>
              <a:spLocks/>
            </xdr:cNvSpPr>
          </xdr:nvSpPr>
          <xdr:spPr bwMode="auto">
            <a:xfrm>
              <a:off x="3606" y="2971"/>
              <a:ext cx="123" cy="35"/>
            </a:xfrm>
            <a:custGeom>
              <a:avLst/>
              <a:gdLst>
                <a:gd name="T0" fmla="*/ 23 w 679"/>
                <a:gd name="T1" fmla="*/ 54 h 193"/>
                <a:gd name="T2" fmla="*/ 35 w 679"/>
                <a:gd name="T3" fmla="*/ 83 h 193"/>
                <a:gd name="T4" fmla="*/ 33 w 679"/>
                <a:gd name="T5" fmla="*/ 80 h 193"/>
                <a:gd name="T6" fmla="*/ 54 w 679"/>
                <a:gd name="T7" fmla="*/ 106 h 193"/>
                <a:gd name="T8" fmla="*/ 52 w 679"/>
                <a:gd name="T9" fmla="*/ 104 h 193"/>
                <a:gd name="T10" fmla="*/ 86 w 679"/>
                <a:gd name="T11" fmla="*/ 129 h 193"/>
                <a:gd name="T12" fmla="*/ 123 w 679"/>
                <a:gd name="T13" fmla="*/ 154 h 193"/>
                <a:gd name="T14" fmla="*/ 120 w 679"/>
                <a:gd name="T15" fmla="*/ 153 h 193"/>
                <a:gd name="T16" fmla="*/ 162 w 679"/>
                <a:gd name="T17" fmla="*/ 169 h 193"/>
                <a:gd name="T18" fmla="*/ 153 w 679"/>
                <a:gd name="T19" fmla="*/ 170 h 193"/>
                <a:gd name="T20" fmla="*/ 245 w 679"/>
                <a:gd name="T21" fmla="*/ 128 h 193"/>
                <a:gd name="T22" fmla="*/ 332 w 679"/>
                <a:gd name="T23" fmla="*/ 86 h 193"/>
                <a:gd name="T24" fmla="*/ 516 w 679"/>
                <a:gd name="T25" fmla="*/ 2 h 193"/>
                <a:gd name="T26" fmla="*/ 525 w 679"/>
                <a:gd name="T27" fmla="*/ 1 h 193"/>
                <a:gd name="T28" fmla="*/ 571 w 679"/>
                <a:gd name="T29" fmla="*/ 18 h 193"/>
                <a:gd name="T30" fmla="*/ 574 w 679"/>
                <a:gd name="T31" fmla="*/ 19 h 193"/>
                <a:gd name="T32" fmla="*/ 611 w 679"/>
                <a:gd name="T33" fmla="*/ 44 h 193"/>
                <a:gd name="T34" fmla="*/ 642 w 679"/>
                <a:gd name="T35" fmla="*/ 71 h 193"/>
                <a:gd name="T36" fmla="*/ 643 w 679"/>
                <a:gd name="T37" fmla="*/ 72 h 193"/>
                <a:gd name="T38" fmla="*/ 664 w 679"/>
                <a:gd name="T39" fmla="*/ 97 h 193"/>
                <a:gd name="T40" fmla="*/ 666 w 679"/>
                <a:gd name="T41" fmla="*/ 100 h 193"/>
                <a:gd name="T42" fmla="*/ 679 w 679"/>
                <a:gd name="T43" fmla="*/ 130 h 193"/>
                <a:gd name="T44" fmla="*/ 656 w 679"/>
                <a:gd name="T45" fmla="*/ 139 h 193"/>
                <a:gd name="T46" fmla="*/ 644 w 679"/>
                <a:gd name="T47" fmla="*/ 110 h 193"/>
                <a:gd name="T48" fmla="*/ 646 w 679"/>
                <a:gd name="T49" fmla="*/ 113 h 193"/>
                <a:gd name="T50" fmla="*/ 625 w 679"/>
                <a:gd name="T51" fmla="*/ 87 h 193"/>
                <a:gd name="T52" fmla="*/ 626 w 679"/>
                <a:gd name="T53" fmla="*/ 89 h 193"/>
                <a:gd name="T54" fmla="*/ 598 w 679"/>
                <a:gd name="T55" fmla="*/ 64 h 193"/>
                <a:gd name="T56" fmla="*/ 561 w 679"/>
                <a:gd name="T57" fmla="*/ 39 h 193"/>
                <a:gd name="T58" fmla="*/ 563 w 679"/>
                <a:gd name="T59" fmla="*/ 41 h 193"/>
                <a:gd name="T60" fmla="*/ 517 w 679"/>
                <a:gd name="T61" fmla="*/ 24 h 193"/>
                <a:gd name="T62" fmla="*/ 526 w 679"/>
                <a:gd name="T63" fmla="*/ 23 h 193"/>
                <a:gd name="T64" fmla="*/ 343 w 679"/>
                <a:gd name="T65" fmla="*/ 107 h 193"/>
                <a:gd name="T66" fmla="*/ 255 w 679"/>
                <a:gd name="T67" fmla="*/ 149 h 193"/>
                <a:gd name="T68" fmla="*/ 163 w 679"/>
                <a:gd name="T69" fmla="*/ 191 h 193"/>
                <a:gd name="T70" fmla="*/ 153 w 679"/>
                <a:gd name="T71" fmla="*/ 192 h 193"/>
                <a:gd name="T72" fmla="*/ 111 w 679"/>
                <a:gd name="T73" fmla="*/ 175 h 193"/>
                <a:gd name="T74" fmla="*/ 109 w 679"/>
                <a:gd name="T75" fmla="*/ 174 h 193"/>
                <a:gd name="T76" fmla="*/ 71 w 679"/>
                <a:gd name="T77" fmla="*/ 148 h 193"/>
                <a:gd name="T78" fmla="*/ 38 w 679"/>
                <a:gd name="T79" fmla="*/ 123 h 193"/>
                <a:gd name="T80" fmla="*/ 36 w 679"/>
                <a:gd name="T81" fmla="*/ 121 h 193"/>
                <a:gd name="T82" fmla="*/ 15 w 679"/>
                <a:gd name="T83" fmla="*/ 96 h 193"/>
                <a:gd name="T84" fmla="*/ 13 w 679"/>
                <a:gd name="T85" fmla="*/ 93 h 193"/>
                <a:gd name="T86" fmla="*/ 0 w 679"/>
                <a:gd name="T87" fmla="*/ 63 h 193"/>
                <a:gd name="T88" fmla="*/ 23 w 679"/>
                <a:gd name="T89" fmla="*/ 54 h 1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679" h="193">
                  <a:moveTo>
                    <a:pt x="23" y="54"/>
                  </a:moveTo>
                  <a:lnTo>
                    <a:pt x="35" y="83"/>
                  </a:lnTo>
                  <a:lnTo>
                    <a:pt x="33" y="80"/>
                  </a:lnTo>
                  <a:lnTo>
                    <a:pt x="54" y="106"/>
                  </a:lnTo>
                  <a:lnTo>
                    <a:pt x="52" y="104"/>
                  </a:lnTo>
                  <a:lnTo>
                    <a:pt x="86" y="129"/>
                  </a:lnTo>
                  <a:lnTo>
                    <a:pt x="123" y="154"/>
                  </a:lnTo>
                  <a:lnTo>
                    <a:pt x="120" y="153"/>
                  </a:lnTo>
                  <a:lnTo>
                    <a:pt x="162" y="169"/>
                  </a:lnTo>
                  <a:lnTo>
                    <a:pt x="153" y="170"/>
                  </a:lnTo>
                  <a:lnTo>
                    <a:pt x="245" y="128"/>
                  </a:lnTo>
                  <a:lnTo>
                    <a:pt x="332" y="86"/>
                  </a:lnTo>
                  <a:lnTo>
                    <a:pt x="516" y="2"/>
                  </a:lnTo>
                  <a:cubicBezTo>
                    <a:pt x="519" y="0"/>
                    <a:pt x="522" y="0"/>
                    <a:pt x="525" y="1"/>
                  </a:cubicBezTo>
                  <a:lnTo>
                    <a:pt x="571" y="18"/>
                  </a:lnTo>
                  <a:cubicBezTo>
                    <a:pt x="572" y="18"/>
                    <a:pt x="573" y="19"/>
                    <a:pt x="574" y="19"/>
                  </a:cubicBezTo>
                  <a:lnTo>
                    <a:pt x="611" y="44"/>
                  </a:lnTo>
                  <a:lnTo>
                    <a:pt x="642" y="71"/>
                  </a:lnTo>
                  <a:cubicBezTo>
                    <a:pt x="642" y="71"/>
                    <a:pt x="643" y="71"/>
                    <a:pt x="643" y="72"/>
                  </a:cubicBezTo>
                  <a:lnTo>
                    <a:pt x="664" y="97"/>
                  </a:lnTo>
                  <a:cubicBezTo>
                    <a:pt x="665" y="98"/>
                    <a:pt x="666" y="99"/>
                    <a:pt x="666" y="100"/>
                  </a:cubicBezTo>
                  <a:lnTo>
                    <a:pt x="679" y="130"/>
                  </a:lnTo>
                  <a:lnTo>
                    <a:pt x="656" y="139"/>
                  </a:lnTo>
                  <a:lnTo>
                    <a:pt x="644" y="110"/>
                  </a:lnTo>
                  <a:lnTo>
                    <a:pt x="646" y="113"/>
                  </a:lnTo>
                  <a:lnTo>
                    <a:pt x="625" y="87"/>
                  </a:lnTo>
                  <a:lnTo>
                    <a:pt x="626" y="89"/>
                  </a:lnTo>
                  <a:lnTo>
                    <a:pt x="598" y="64"/>
                  </a:lnTo>
                  <a:lnTo>
                    <a:pt x="561" y="39"/>
                  </a:lnTo>
                  <a:lnTo>
                    <a:pt x="563" y="41"/>
                  </a:lnTo>
                  <a:lnTo>
                    <a:pt x="517" y="24"/>
                  </a:lnTo>
                  <a:lnTo>
                    <a:pt x="526" y="23"/>
                  </a:lnTo>
                  <a:lnTo>
                    <a:pt x="343" y="107"/>
                  </a:lnTo>
                  <a:lnTo>
                    <a:pt x="255" y="149"/>
                  </a:lnTo>
                  <a:lnTo>
                    <a:pt x="163" y="191"/>
                  </a:lnTo>
                  <a:cubicBezTo>
                    <a:pt x="160" y="193"/>
                    <a:pt x="156" y="193"/>
                    <a:pt x="153" y="192"/>
                  </a:cubicBezTo>
                  <a:lnTo>
                    <a:pt x="111" y="175"/>
                  </a:lnTo>
                  <a:cubicBezTo>
                    <a:pt x="111" y="174"/>
                    <a:pt x="110" y="174"/>
                    <a:pt x="109" y="174"/>
                  </a:cubicBezTo>
                  <a:lnTo>
                    <a:pt x="71" y="148"/>
                  </a:lnTo>
                  <a:lnTo>
                    <a:pt x="38" y="123"/>
                  </a:lnTo>
                  <a:cubicBezTo>
                    <a:pt x="37" y="122"/>
                    <a:pt x="36" y="122"/>
                    <a:pt x="36" y="121"/>
                  </a:cubicBezTo>
                  <a:lnTo>
                    <a:pt x="15" y="96"/>
                  </a:lnTo>
                  <a:cubicBezTo>
                    <a:pt x="14" y="95"/>
                    <a:pt x="13" y="94"/>
                    <a:pt x="13" y="93"/>
                  </a:cubicBezTo>
                  <a:lnTo>
                    <a:pt x="0" y="63"/>
                  </a:lnTo>
                  <a:lnTo>
                    <a:pt x="23" y="54"/>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0" name="Freeform 99">
              <a:extLst>
                <a:ext uri="{FF2B5EF4-FFF2-40B4-BE49-F238E27FC236}">
                  <a16:creationId xmlns:a16="http://schemas.microsoft.com/office/drawing/2014/main" id="{00000000-0008-0000-0000-000064000000}"/>
                </a:ext>
              </a:extLst>
            </xdr:cNvPr>
            <xdr:cNvSpPr>
              <a:spLocks/>
            </xdr:cNvSpPr>
          </xdr:nvSpPr>
          <xdr:spPr bwMode="auto">
            <a:xfrm>
              <a:off x="1828" y="2357"/>
              <a:ext cx="5" cy="338"/>
            </a:xfrm>
            <a:custGeom>
              <a:avLst/>
              <a:gdLst>
                <a:gd name="T0" fmla="*/ 4 w 5"/>
                <a:gd name="T1" fmla="*/ 338 h 338"/>
                <a:gd name="T2" fmla="*/ 5 w 5"/>
                <a:gd name="T3" fmla="*/ 1 h 338"/>
                <a:gd name="T4" fmla="*/ 1 w 5"/>
                <a:gd name="T5" fmla="*/ 0 h 338"/>
                <a:gd name="T6" fmla="*/ 0 w 5"/>
                <a:gd name="T7" fmla="*/ 338 h 338"/>
                <a:gd name="T8" fmla="*/ 4 w 5"/>
                <a:gd name="T9" fmla="*/ 338 h 338"/>
              </a:gdLst>
              <a:ahLst/>
              <a:cxnLst>
                <a:cxn ang="0">
                  <a:pos x="T0" y="T1"/>
                </a:cxn>
                <a:cxn ang="0">
                  <a:pos x="T2" y="T3"/>
                </a:cxn>
                <a:cxn ang="0">
                  <a:pos x="T4" y="T5"/>
                </a:cxn>
                <a:cxn ang="0">
                  <a:pos x="T6" y="T7"/>
                </a:cxn>
                <a:cxn ang="0">
                  <a:pos x="T8" y="T9"/>
                </a:cxn>
              </a:cxnLst>
              <a:rect l="0" t="0" r="r" b="b"/>
              <a:pathLst>
                <a:path w="5" h="338">
                  <a:moveTo>
                    <a:pt x="4" y="338"/>
                  </a:moveTo>
                  <a:lnTo>
                    <a:pt x="5" y="1"/>
                  </a:lnTo>
                  <a:lnTo>
                    <a:pt x="1" y="0"/>
                  </a:lnTo>
                  <a:lnTo>
                    <a:pt x="0" y="338"/>
                  </a:lnTo>
                  <a:lnTo>
                    <a:pt x="4" y="338"/>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1" name="Freeform 100">
              <a:extLst>
                <a:ext uri="{FF2B5EF4-FFF2-40B4-BE49-F238E27FC236}">
                  <a16:creationId xmlns:a16="http://schemas.microsoft.com/office/drawing/2014/main" id="{00000000-0008-0000-0000-000065000000}"/>
                </a:ext>
              </a:extLst>
            </xdr:cNvPr>
            <xdr:cNvSpPr>
              <a:spLocks/>
            </xdr:cNvSpPr>
          </xdr:nvSpPr>
          <xdr:spPr bwMode="auto">
            <a:xfrm>
              <a:off x="1858" y="2342"/>
              <a:ext cx="5" cy="353"/>
            </a:xfrm>
            <a:custGeom>
              <a:avLst/>
              <a:gdLst>
                <a:gd name="T0" fmla="*/ 4 w 5"/>
                <a:gd name="T1" fmla="*/ 353 h 353"/>
                <a:gd name="T2" fmla="*/ 5 w 5"/>
                <a:gd name="T3" fmla="*/ 0 h 353"/>
                <a:gd name="T4" fmla="*/ 0 w 5"/>
                <a:gd name="T5" fmla="*/ 0 h 353"/>
                <a:gd name="T6" fmla="*/ 0 w 5"/>
                <a:gd name="T7" fmla="*/ 353 h 353"/>
                <a:gd name="T8" fmla="*/ 4 w 5"/>
                <a:gd name="T9" fmla="*/ 353 h 353"/>
              </a:gdLst>
              <a:ahLst/>
              <a:cxnLst>
                <a:cxn ang="0">
                  <a:pos x="T0" y="T1"/>
                </a:cxn>
                <a:cxn ang="0">
                  <a:pos x="T2" y="T3"/>
                </a:cxn>
                <a:cxn ang="0">
                  <a:pos x="T4" y="T5"/>
                </a:cxn>
                <a:cxn ang="0">
                  <a:pos x="T6" y="T7"/>
                </a:cxn>
                <a:cxn ang="0">
                  <a:pos x="T8" y="T9"/>
                </a:cxn>
              </a:cxnLst>
              <a:rect l="0" t="0" r="r" b="b"/>
              <a:pathLst>
                <a:path w="5" h="353">
                  <a:moveTo>
                    <a:pt x="4" y="353"/>
                  </a:moveTo>
                  <a:lnTo>
                    <a:pt x="5" y="0"/>
                  </a:lnTo>
                  <a:lnTo>
                    <a:pt x="0" y="0"/>
                  </a:lnTo>
                  <a:lnTo>
                    <a:pt x="0" y="353"/>
                  </a:lnTo>
                  <a:lnTo>
                    <a:pt x="4" y="353"/>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2" name="Freeform 101">
              <a:extLst>
                <a:ext uri="{FF2B5EF4-FFF2-40B4-BE49-F238E27FC236}">
                  <a16:creationId xmlns:a16="http://schemas.microsoft.com/office/drawing/2014/main" id="{00000000-0008-0000-0000-000066000000}"/>
                </a:ext>
              </a:extLst>
            </xdr:cNvPr>
            <xdr:cNvSpPr>
              <a:spLocks/>
            </xdr:cNvSpPr>
          </xdr:nvSpPr>
          <xdr:spPr bwMode="auto">
            <a:xfrm>
              <a:off x="1784" y="2325"/>
              <a:ext cx="122" cy="35"/>
            </a:xfrm>
            <a:custGeom>
              <a:avLst/>
              <a:gdLst>
                <a:gd name="T0" fmla="*/ 89 w 2699"/>
                <a:gd name="T1" fmla="*/ 215 h 771"/>
                <a:gd name="T2" fmla="*/ 139 w 2699"/>
                <a:gd name="T3" fmla="*/ 333 h 771"/>
                <a:gd name="T4" fmla="*/ 132 w 2699"/>
                <a:gd name="T5" fmla="*/ 321 h 771"/>
                <a:gd name="T6" fmla="*/ 215 w 2699"/>
                <a:gd name="T7" fmla="*/ 422 h 771"/>
                <a:gd name="T8" fmla="*/ 329 w 2699"/>
                <a:gd name="T9" fmla="*/ 536 h 771"/>
                <a:gd name="T10" fmla="*/ 317 w 2699"/>
                <a:gd name="T11" fmla="*/ 527 h 771"/>
                <a:gd name="T12" fmla="*/ 484 w 2699"/>
                <a:gd name="T13" fmla="*/ 611 h 771"/>
                <a:gd name="T14" fmla="*/ 647 w 2699"/>
                <a:gd name="T15" fmla="*/ 677 h 771"/>
                <a:gd name="T16" fmla="*/ 611 w 2699"/>
                <a:gd name="T17" fmla="*/ 677 h 771"/>
                <a:gd name="T18" fmla="*/ 979 w 2699"/>
                <a:gd name="T19" fmla="*/ 526 h 771"/>
                <a:gd name="T20" fmla="*/ 1326 w 2699"/>
                <a:gd name="T21" fmla="*/ 343 h 771"/>
                <a:gd name="T22" fmla="*/ 2064 w 2699"/>
                <a:gd name="T23" fmla="*/ 6 h 771"/>
                <a:gd name="T24" fmla="*/ 2102 w 2699"/>
                <a:gd name="T25" fmla="*/ 5 h 771"/>
                <a:gd name="T26" fmla="*/ 2269 w 2699"/>
                <a:gd name="T27" fmla="*/ 72 h 771"/>
                <a:gd name="T28" fmla="*/ 2276 w 2699"/>
                <a:gd name="T29" fmla="*/ 76 h 771"/>
                <a:gd name="T30" fmla="*/ 2443 w 2699"/>
                <a:gd name="T31" fmla="*/ 176 h 771"/>
                <a:gd name="T32" fmla="*/ 2450 w 2699"/>
                <a:gd name="T33" fmla="*/ 181 h 771"/>
                <a:gd name="T34" fmla="*/ 2567 w 2699"/>
                <a:gd name="T35" fmla="*/ 282 h 771"/>
                <a:gd name="T36" fmla="*/ 2572 w 2699"/>
                <a:gd name="T37" fmla="*/ 288 h 771"/>
                <a:gd name="T38" fmla="*/ 2656 w 2699"/>
                <a:gd name="T39" fmla="*/ 388 h 771"/>
                <a:gd name="T40" fmla="*/ 2666 w 2699"/>
                <a:gd name="T41" fmla="*/ 407 h 771"/>
                <a:gd name="T42" fmla="*/ 2699 w 2699"/>
                <a:gd name="T43" fmla="*/ 542 h 771"/>
                <a:gd name="T44" fmla="*/ 2606 w 2699"/>
                <a:gd name="T45" fmla="*/ 565 h 771"/>
                <a:gd name="T46" fmla="*/ 2572 w 2699"/>
                <a:gd name="T47" fmla="*/ 431 h 771"/>
                <a:gd name="T48" fmla="*/ 2582 w 2699"/>
                <a:gd name="T49" fmla="*/ 450 h 771"/>
                <a:gd name="T50" fmla="*/ 2498 w 2699"/>
                <a:gd name="T51" fmla="*/ 349 h 771"/>
                <a:gd name="T52" fmla="*/ 2504 w 2699"/>
                <a:gd name="T53" fmla="*/ 355 h 771"/>
                <a:gd name="T54" fmla="*/ 2387 w 2699"/>
                <a:gd name="T55" fmla="*/ 254 h 771"/>
                <a:gd name="T56" fmla="*/ 2394 w 2699"/>
                <a:gd name="T57" fmla="*/ 259 h 771"/>
                <a:gd name="T58" fmla="*/ 2226 w 2699"/>
                <a:gd name="T59" fmla="*/ 158 h 771"/>
                <a:gd name="T60" fmla="*/ 2233 w 2699"/>
                <a:gd name="T61" fmla="*/ 161 h 771"/>
                <a:gd name="T62" fmla="*/ 2066 w 2699"/>
                <a:gd name="T63" fmla="*/ 94 h 771"/>
                <a:gd name="T64" fmla="*/ 2104 w 2699"/>
                <a:gd name="T65" fmla="*/ 93 h 771"/>
                <a:gd name="T66" fmla="*/ 1371 w 2699"/>
                <a:gd name="T67" fmla="*/ 428 h 771"/>
                <a:gd name="T68" fmla="*/ 1016 w 2699"/>
                <a:gd name="T69" fmla="*/ 615 h 771"/>
                <a:gd name="T70" fmla="*/ 648 w 2699"/>
                <a:gd name="T71" fmla="*/ 766 h 771"/>
                <a:gd name="T72" fmla="*/ 612 w 2699"/>
                <a:gd name="T73" fmla="*/ 766 h 771"/>
                <a:gd name="T74" fmla="*/ 441 w 2699"/>
                <a:gd name="T75" fmla="*/ 697 h 771"/>
                <a:gd name="T76" fmla="*/ 274 w 2699"/>
                <a:gd name="T77" fmla="*/ 613 h 771"/>
                <a:gd name="T78" fmla="*/ 261 w 2699"/>
                <a:gd name="T79" fmla="*/ 604 h 771"/>
                <a:gd name="T80" fmla="*/ 141 w 2699"/>
                <a:gd name="T81" fmla="*/ 483 h 771"/>
                <a:gd name="T82" fmla="*/ 58 w 2699"/>
                <a:gd name="T83" fmla="*/ 382 h 771"/>
                <a:gd name="T84" fmla="*/ 50 w 2699"/>
                <a:gd name="T85" fmla="*/ 371 h 771"/>
                <a:gd name="T86" fmla="*/ 0 w 2699"/>
                <a:gd name="T87" fmla="*/ 253 h 771"/>
                <a:gd name="T88" fmla="*/ 89 w 2699"/>
                <a:gd name="T89" fmla="*/ 215 h 7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2699" h="771">
                  <a:moveTo>
                    <a:pt x="89" y="215"/>
                  </a:moveTo>
                  <a:lnTo>
                    <a:pt x="139" y="333"/>
                  </a:lnTo>
                  <a:lnTo>
                    <a:pt x="132" y="321"/>
                  </a:lnTo>
                  <a:lnTo>
                    <a:pt x="215" y="422"/>
                  </a:lnTo>
                  <a:lnTo>
                    <a:pt x="329" y="536"/>
                  </a:lnTo>
                  <a:lnTo>
                    <a:pt x="317" y="527"/>
                  </a:lnTo>
                  <a:lnTo>
                    <a:pt x="484" y="611"/>
                  </a:lnTo>
                  <a:lnTo>
                    <a:pt x="647" y="677"/>
                  </a:lnTo>
                  <a:lnTo>
                    <a:pt x="611" y="677"/>
                  </a:lnTo>
                  <a:lnTo>
                    <a:pt x="979" y="526"/>
                  </a:lnTo>
                  <a:lnTo>
                    <a:pt x="1326" y="343"/>
                  </a:lnTo>
                  <a:lnTo>
                    <a:pt x="2064" y="6"/>
                  </a:lnTo>
                  <a:cubicBezTo>
                    <a:pt x="2076" y="0"/>
                    <a:pt x="2090" y="0"/>
                    <a:pt x="2102" y="5"/>
                  </a:cubicBezTo>
                  <a:lnTo>
                    <a:pt x="2269" y="72"/>
                  </a:lnTo>
                  <a:cubicBezTo>
                    <a:pt x="2272" y="73"/>
                    <a:pt x="2274" y="74"/>
                    <a:pt x="2276" y="76"/>
                  </a:cubicBezTo>
                  <a:lnTo>
                    <a:pt x="2443" y="176"/>
                  </a:lnTo>
                  <a:cubicBezTo>
                    <a:pt x="2446" y="178"/>
                    <a:pt x="2448" y="179"/>
                    <a:pt x="2450" y="181"/>
                  </a:cubicBezTo>
                  <a:lnTo>
                    <a:pt x="2567" y="282"/>
                  </a:lnTo>
                  <a:cubicBezTo>
                    <a:pt x="2569" y="284"/>
                    <a:pt x="2571" y="286"/>
                    <a:pt x="2572" y="288"/>
                  </a:cubicBezTo>
                  <a:lnTo>
                    <a:pt x="2656" y="388"/>
                  </a:lnTo>
                  <a:cubicBezTo>
                    <a:pt x="2661" y="394"/>
                    <a:pt x="2664" y="400"/>
                    <a:pt x="2666" y="407"/>
                  </a:cubicBezTo>
                  <a:lnTo>
                    <a:pt x="2699" y="542"/>
                  </a:lnTo>
                  <a:lnTo>
                    <a:pt x="2606" y="565"/>
                  </a:lnTo>
                  <a:lnTo>
                    <a:pt x="2572" y="431"/>
                  </a:lnTo>
                  <a:lnTo>
                    <a:pt x="2582" y="450"/>
                  </a:lnTo>
                  <a:lnTo>
                    <a:pt x="2498" y="349"/>
                  </a:lnTo>
                  <a:lnTo>
                    <a:pt x="2504" y="355"/>
                  </a:lnTo>
                  <a:lnTo>
                    <a:pt x="2387" y="254"/>
                  </a:lnTo>
                  <a:lnTo>
                    <a:pt x="2394" y="259"/>
                  </a:lnTo>
                  <a:lnTo>
                    <a:pt x="2226" y="158"/>
                  </a:lnTo>
                  <a:lnTo>
                    <a:pt x="2233" y="161"/>
                  </a:lnTo>
                  <a:lnTo>
                    <a:pt x="2066" y="94"/>
                  </a:lnTo>
                  <a:lnTo>
                    <a:pt x="2104" y="93"/>
                  </a:lnTo>
                  <a:lnTo>
                    <a:pt x="1371" y="428"/>
                  </a:lnTo>
                  <a:lnTo>
                    <a:pt x="1016" y="615"/>
                  </a:lnTo>
                  <a:lnTo>
                    <a:pt x="648" y="766"/>
                  </a:lnTo>
                  <a:cubicBezTo>
                    <a:pt x="636" y="771"/>
                    <a:pt x="623" y="771"/>
                    <a:pt x="612" y="766"/>
                  </a:cubicBezTo>
                  <a:lnTo>
                    <a:pt x="441" y="697"/>
                  </a:lnTo>
                  <a:lnTo>
                    <a:pt x="274" y="613"/>
                  </a:lnTo>
                  <a:cubicBezTo>
                    <a:pt x="269" y="611"/>
                    <a:pt x="265" y="608"/>
                    <a:pt x="261" y="604"/>
                  </a:cubicBezTo>
                  <a:lnTo>
                    <a:pt x="141" y="483"/>
                  </a:lnTo>
                  <a:lnTo>
                    <a:pt x="58" y="382"/>
                  </a:lnTo>
                  <a:cubicBezTo>
                    <a:pt x="55" y="379"/>
                    <a:pt x="52" y="375"/>
                    <a:pt x="50" y="371"/>
                  </a:cubicBezTo>
                  <a:lnTo>
                    <a:pt x="0" y="253"/>
                  </a:lnTo>
                  <a:lnTo>
                    <a:pt x="89" y="215"/>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3" name="Freeform 102">
              <a:extLst>
                <a:ext uri="{FF2B5EF4-FFF2-40B4-BE49-F238E27FC236}">
                  <a16:creationId xmlns:a16="http://schemas.microsoft.com/office/drawing/2014/main" id="{00000000-0008-0000-0000-000067000000}"/>
                </a:ext>
              </a:extLst>
            </xdr:cNvPr>
            <xdr:cNvSpPr>
              <a:spLocks/>
            </xdr:cNvSpPr>
          </xdr:nvSpPr>
          <xdr:spPr bwMode="auto">
            <a:xfrm>
              <a:off x="3327" y="2138"/>
              <a:ext cx="5" cy="88"/>
            </a:xfrm>
            <a:custGeom>
              <a:avLst/>
              <a:gdLst>
                <a:gd name="T0" fmla="*/ 4 w 5"/>
                <a:gd name="T1" fmla="*/ 88 h 88"/>
                <a:gd name="T2" fmla="*/ 5 w 5"/>
                <a:gd name="T3" fmla="*/ 0 h 88"/>
                <a:gd name="T4" fmla="*/ 1 w 5"/>
                <a:gd name="T5" fmla="*/ 0 h 88"/>
                <a:gd name="T6" fmla="*/ 0 w 5"/>
                <a:gd name="T7" fmla="*/ 88 h 88"/>
                <a:gd name="T8" fmla="*/ 4 w 5"/>
                <a:gd name="T9" fmla="*/ 88 h 88"/>
              </a:gdLst>
              <a:ahLst/>
              <a:cxnLst>
                <a:cxn ang="0">
                  <a:pos x="T0" y="T1"/>
                </a:cxn>
                <a:cxn ang="0">
                  <a:pos x="T2" y="T3"/>
                </a:cxn>
                <a:cxn ang="0">
                  <a:pos x="T4" y="T5"/>
                </a:cxn>
                <a:cxn ang="0">
                  <a:pos x="T6" y="T7"/>
                </a:cxn>
                <a:cxn ang="0">
                  <a:pos x="T8" y="T9"/>
                </a:cxn>
              </a:cxnLst>
              <a:rect l="0" t="0" r="r" b="b"/>
              <a:pathLst>
                <a:path w="5" h="88">
                  <a:moveTo>
                    <a:pt x="4" y="88"/>
                  </a:moveTo>
                  <a:lnTo>
                    <a:pt x="5" y="0"/>
                  </a:lnTo>
                  <a:lnTo>
                    <a:pt x="1" y="0"/>
                  </a:lnTo>
                  <a:lnTo>
                    <a:pt x="0" y="88"/>
                  </a:lnTo>
                  <a:lnTo>
                    <a:pt x="4" y="88"/>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4" name="Freeform 103">
              <a:extLst>
                <a:ext uri="{FF2B5EF4-FFF2-40B4-BE49-F238E27FC236}">
                  <a16:creationId xmlns:a16="http://schemas.microsoft.com/office/drawing/2014/main" id="{00000000-0008-0000-0000-000068000000}"/>
                </a:ext>
              </a:extLst>
            </xdr:cNvPr>
            <xdr:cNvSpPr>
              <a:spLocks/>
            </xdr:cNvSpPr>
          </xdr:nvSpPr>
          <xdr:spPr bwMode="auto">
            <a:xfrm>
              <a:off x="3327" y="2105"/>
              <a:ext cx="32" cy="33"/>
            </a:xfrm>
            <a:custGeom>
              <a:avLst/>
              <a:gdLst>
                <a:gd name="T0" fmla="*/ 0 w 355"/>
                <a:gd name="T1" fmla="*/ 354 h 365"/>
                <a:gd name="T2" fmla="*/ 25 w 355"/>
                <a:gd name="T3" fmla="*/ 245 h 365"/>
                <a:gd name="T4" fmla="*/ 26 w 355"/>
                <a:gd name="T5" fmla="*/ 241 h 365"/>
                <a:gd name="T6" fmla="*/ 67 w 355"/>
                <a:gd name="T7" fmla="*/ 148 h 365"/>
                <a:gd name="T8" fmla="*/ 72 w 355"/>
                <a:gd name="T9" fmla="*/ 141 h 365"/>
                <a:gd name="T10" fmla="*/ 146 w 355"/>
                <a:gd name="T11" fmla="*/ 66 h 365"/>
                <a:gd name="T12" fmla="*/ 153 w 355"/>
                <a:gd name="T13" fmla="*/ 61 h 365"/>
                <a:gd name="T14" fmla="*/ 243 w 355"/>
                <a:gd name="T15" fmla="*/ 19 h 365"/>
                <a:gd name="T16" fmla="*/ 249 w 355"/>
                <a:gd name="T17" fmla="*/ 17 h 365"/>
                <a:gd name="T18" fmla="*/ 347 w 355"/>
                <a:gd name="T19" fmla="*/ 0 h 365"/>
                <a:gd name="T20" fmla="*/ 355 w 355"/>
                <a:gd name="T21" fmla="*/ 47 h 365"/>
                <a:gd name="T22" fmla="*/ 257 w 355"/>
                <a:gd name="T23" fmla="*/ 64 h 365"/>
                <a:gd name="T24" fmla="*/ 263 w 355"/>
                <a:gd name="T25" fmla="*/ 62 h 365"/>
                <a:gd name="T26" fmla="*/ 173 w 355"/>
                <a:gd name="T27" fmla="*/ 104 h 365"/>
                <a:gd name="T28" fmla="*/ 180 w 355"/>
                <a:gd name="T29" fmla="*/ 99 h 365"/>
                <a:gd name="T30" fmla="*/ 106 w 355"/>
                <a:gd name="T31" fmla="*/ 175 h 365"/>
                <a:gd name="T32" fmla="*/ 111 w 355"/>
                <a:gd name="T33" fmla="*/ 168 h 365"/>
                <a:gd name="T34" fmla="*/ 70 w 355"/>
                <a:gd name="T35" fmla="*/ 260 h 365"/>
                <a:gd name="T36" fmla="*/ 71 w 355"/>
                <a:gd name="T37" fmla="*/ 256 h 365"/>
                <a:gd name="T38" fmla="*/ 47 w 355"/>
                <a:gd name="T39" fmla="*/ 365 h 365"/>
                <a:gd name="T40" fmla="*/ 0 w 355"/>
                <a:gd name="T41" fmla="*/ 354 h 3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355" h="365">
                  <a:moveTo>
                    <a:pt x="0" y="354"/>
                  </a:moveTo>
                  <a:lnTo>
                    <a:pt x="25" y="245"/>
                  </a:lnTo>
                  <a:cubicBezTo>
                    <a:pt x="25" y="243"/>
                    <a:pt x="25" y="242"/>
                    <a:pt x="26" y="241"/>
                  </a:cubicBezTo>
                  <a:lnTo>
                    <a:pt x="67" y="148"/>
                  </a:lnTo>
                  <a:cubicBezTo>
                    <a:pt x="68" y="146"/>
                    <a:pt x="70" y="143"/>
                    <a:pt x="72" y="141"/>
                  </a:cubicBezTo>
                  <a:lnTo>
                    <a:pt x="146" y="66"/>
                  </a:lnTo>
                  <a:cubicBezTo>
                    <a:pt x="148" y="63"/>
                    <a:pt x="150" y="62"/>
                    <a:pt x="153" y="61"/>
                  </a:cubicBezTo>
                  <a:lnTo>
                    <a:pt x="243" y="19"/>
                  </a:lnTo>
                  <a:cubicBezTo>
                    <a:pt x="245" y="18"/>
                    <a:pt x="247" y="17"/>
                    <a:pt x="249" y="17"/>
                  </a:cubicBezTo>
                  <a:lnTo>
                    <a:pt x="347" y="0"/>
                  </a:lnTo>
                  <a:lnTo>
                    <a:pt x="355" y="47"/>
                  </a:lnTo>
                  <a:lnTo>
                    <a:pt x="257" y="64"/>
                  </a:lnTo>
                  <a:lnTo>
                    <a:pt x="263" y="62"/>
                  </a:lnTo>
                  <a:lnTo>
                    <a:pt x="173" y="104"/>
                  </a:lnTo>
                  <a:lnTo>
                    <a:pt x="180" y="99"/>
                  </a:lnTo>
                  <a:lnTo>
                    <a:pt x="106" y="175"/>
                  </a:lnTo>
                  <a:lnTo>
                    <a:pt x="111" y="168"/>
                  </a:lnTo>
                  <a:lnTo>
                    <a:pt x="70" y="260"/>
                  </a:lnTo>
                  <a:lnTo>
                    <a:pt x="71" y="256"/>
                  </a:lnTo>
                  <a:lnTo>
                    <a:pt x="47" y="365"/>
                  </a:lnTo>
                  <a:lnTo>
                    <a:pt x="0" y="354"/>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5" name="Freeform 104">
              <a:extLst>
                <a:ext uri="{FF2B5EF4-FFF2-40B4-BE49-F238E27FC236}">
                  <a16:creationId xmlns:a16="http://schemas.microsoft.com/office/drawing/2014/main" id="{00000000-0008-0000-0000-000069000000}"/>
                </a:ext>
              </a:extLst>
            </xdr:cNvPr>
            <xdr:cNvSpPr>
              <a:spLocks/>
            </xdr:cNvSpPr>
          </xdr:nvSpPr>
          <xdr:spPr bwMode="auto">
            <a:xfrm>
              <a:off x="3268" y="2047"/>
              <a:ext cx="120" cy="179"/>
            </a:xfrm>
            <a:custGeom>
              <a:avLst/>
              <a:gdLst>
                <a:gd name="T0" fmla="*/ 0 w 1336"/>
                <a:gd name="T1" fmla="*/ 1984 h 1984"/>
                <a:gd name="T2" fmla="*/ 0 w 1336"/>
                <a:gd name="T3" fmla="*/ 1009 h 1984"/>
                <a:gd name="T4" fmla="*/ 17 w 1336"/>
                <a:gd name="T5" fmla="*/ 831 h 1984"/>
                <a:gd name="T6" fmla="*/ 51 w 1336"/>
                <a:gd name="T7" fmla="*/ 662 h 1984"/>
                <a:gd name="T8" fmla="*/ 53 w 1336"/>
                <a:gd name="T9" fmla="*/ 656 h 1984"/>
                <a:gd name="T10" fmla="*/ 128 w 1336"/>
                <a:gd name="T11" fmla="*/ 498 h 1984"/>
                <a:gd name="T12" fmla="*/ 213 w 1336"/>
                <a:gd name="T13" fmla="*/ 362 h 1984"/>
                <a:gd name="T14" fmla="*/ 215 w 1336"/>
                <a:gd name="T15" fmla="*/ 359 h 1984"/>
                <a:gd name="T16" fmla="*/ 324 w 1336"/>
                <a:gd name="T17" fmla="*/ 234 h 1984"/>
                <a:gd name="T18" fmla="*/ 326 w 1336"/>
                <a:gd name="T19" fmla="*/ 231 h 1984"/>
                <a:gd name="T20" fmla="*/ 443 w 1336"/>
                <a:gd name="T21" fmla="*/ 131 h 1984"/>
                <a:gd name="T22" fmla="*/ 449 w 1336"/>
                <a:gd name="T23" fmla="*/ 128 h 1984"/>
                <a:gd name="T24" fmla="*/ 591 w 1336"/>
                <a:gd name="T25" fmla="*/ 61 h 1984"/>
                <a:gd name="T26" fmla="*/ 595 w 1336"/>
                <a:gd name="T27" fmla="*/ 60 h 1984"/>
                <a:gd name="T28" fmla="*/ 745 w 1336"/>
                <a:gd name="T29" fmla="*/ 18 h 1984"/>
                <a:gd name="T30" fmla="*/ 749 w 1336"/>
                <a:gd name="T31" fmla="*/ 17 h 1984"/>
                <a:gd name="T32" fmla="*/ 899 w 1336"/>
                <a:gd name="T33" fmla="*/ 1 h 1984"/>
                <a:gd name="T34" fmla="*/ 1336 w 1336"/>
                <a:gd name="T35" fmla="*/ 0 h 1984"/>
                <a:gd name="T36" fmla="*/ 1336 w 1336"/>
                <a:gd name="T37" fmla="*/ 48 h 1984"/>
                <a:gd name="T38" fmla="*/ 905 w 1336"/>
                <a:gd name="T39" fmla="*/ 48 h 1984"/>
                <a:gd name="T40" fmla="*/ 754 w 1336"/>
                <a:gd name="T41" fmla="*/ 65 h 1984"/>
                <a:gd name="T42" fmla="*/ 758 w 1336"/>
                <a:gd name="T43" fmla="*/ 64 h 1984"/>
                <a:gd name="T44" fmla="*/ 607 w 1336"/>
                <a:gd name="T45" fmla="*/ 106 h 1984"/>
                <a:gd name="T46" fmla="*/ 611 w 1336"/>
                <a:gd name="T47" fmla="*/ 105 h 1984"/>
                <a:gd name="T48" fmla="*/ 469 w 1336"/>
                <a:gd name="T49" fmla="*/ 171 h 1984"/>
                <a:gd name="T50" fmla="*/ 475 w 1336"/>
                <a:gd name="T51" fmla="*/ 168 h 1984"/>
                <a:gd name="T52" fmla="*/ 358 w 1336"/>
                <a:gd name="T53" fmla="*/ 268 h 1984"/>
                <a:gd name="T54" fmla="*/ 360 w 1336"/>
                <a:gd name="T55" fmla="*/ 265 h 1984"/>
                <a:gd name="T56" fmla="*/ 251 w 1336"/>
                <a:gd name="T57" fmla="*/ 390 h 1984"/>
                <a:gd name="T58" fmla="*/ 254 w 1336"/>
                <a:gd name="T59" fmla="*/ 388 h 1984"/>
                <a:gd name="T60" fmla="*/ 171 w 1336"/>
                <a:gd name="T61" fmla="*/ 519 h 1984"/>
                <a:gd name="T62" fmla="*/ 96 w 1336"/>
                <a:gd name="T63" fmla="*/ 677 h 1984"/>
                <a:gd name="T64" fmla="*/ 98 w 1336"/>
                <a:gd name="T65" fmla="*/ 671 h 1984"/>
                <a:gd name="T66" fmla="*/ 65 w 1336"/>
                <a:gd name="T67" fmla="*/ 836 h 1984"/>
                <a:gd name="T68" fmla="*/ 48 w 1336"/>
                <a:gd name="T69" fmla="*/ 1009 h 1984"/>
                <a:gd name="T70" fmla="*/ 48 w 1336"/>
                <a:gd name="T71" fmla="*/ 1984 h 1984"/>
                <a:gd name="T72" fmla="*/ 0 w 1336"/>
                <a:gd name="T73" fmla="*/ 1984 h 19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336" h="1984">
                  <a:moveTo>
                    <a:pt x="0" y="1984"/>
                  </a:moveTo>
                  <a:lnTo>
                    <a:pt x="0" y="1009"/>
                  </a:lnTo>
                  <a:lnTo>
                    <a:pt x="17" y="831"/>
                  </a:lnTo>
                  <a:lnTo>
                    <a:pt x="51" y="662"/>
                  </a:lnTo>
                  <a:cubicBezTo>
                    <a:pt x="51" y="660"/>
                    <a:pt x="52" y="658"/>
                    <a:pt x="53" y="656"/>
                  </a:cubicBezTo>
                  <a:lnTo>
                    <a:pt x="128" y="498"/>
                  </a:lnTo>
                  <a:lnTo>
                    <a:pt x="213" y="362"/>
                  </a:lnTo>
                  <a:cubicBezTo>
                    <a:pt x="214" y="361"/>
                    <a:pt x="214" y="360"/>
                    <a:pt x="215" y="359"/>
                  </a:cubicBezTo>
                  <a:lnTo>
                    <a:pt x="324" y="234"/>
                  </a:lnTo>
                  <a:cubicBezTo>
                    <a:pt x="325" y="233"/>
                    <a:pt x="326" y="232"/>
                    <a:pt x="326" y="231"/>
                  </a:cubicBezTo>
                  <a:lnTo>
                    <a:pt x="443" y="131"/>
                  </a:lnTo>
                  <a:cubicBezTo>
                    <a:pt x="445" y="130"/>
                    <a:pt x="447" y="129"/>
                    <a:pt x="449" y="128"/>
                  </a:cubicBezTo>
                  <a:lnTo>
                    <a:pt x="591" y="61"/>
                  </a:lnTo>
                  <a:cubicBezTo>
                    <a:pt x="592" y="61"/>
                    <a:pt x="593" y="60"/>
                    <a:pt x="595" y="60"/>
                  </a:cubicBezTo>
                  <a:lnTo>
                    <a:pt x="745" y="18"/>
                  </a:lnTo>
                  <a:cubicBezTo>
                    <a:pt x="746" y="18"/>
                    <a:pt x="748" y="17"/>
                    <a:pt x="749" y="17"/>
                  </a:cubicBezTo>
                  <a:lnTo>
                    <a:pt x="899" y="1"/>
                  </a:lnTo>
                  <a:lnTo>
                    <a:pt x="1336" y="0"/>
                  </a:lnTo>
                  <a:lnTo>
                    <a:pt x="1336" y="48"/>
                  </a:lnTo>
                  <a:lnTo>
                    <a:pt x="905" y="48"/>
                  </a:lnTo>
                  <a:lnTo>
                    <a:pt x="754" y="65"/>
                  </a:lnTo>
                  <a:lnTo>
                    <a:pt x="758" y="64"/>
                  </a:lnTo>
                  <a:lnTo>
                    <a:pt x="607" y="106"/>
                  </a:lnTo>
                  <a:lnTo>
                    <a:pt x="611" y="105"/>
                  </a:lnTo>
                  <a:lnTo>
                    <a:pt x="469" y="171"/>
                  </a:lnTo>
                  <a:lnTo>
                    <a:pt x="475" y="168"/>
                  </a:lnTo>
                  <a:lnTo>
                    <a:pt x="358" y="268"/>
                  </a:lnTo>
                  <a:lnTo>
                    <a:pt x="360" y="265"/>
                  </a:lnTo>
                  <a:lnTo>
                    <a:pt x="251" y="390"/>
                  </a:lnTo>
                  <a:lnTo>
                    <a:pt x="254" y="388"/>
                  </a:lnTo>
                  <a:lnTo>
                    <a:pt x="171" y="519"/>
                  </a:lnTo>
                  <a:lnTo>
                    <a:pt x="96" y="677"/>
                  </a:lnTo>
                  <a:lnTo>
                    <a:pt x="98" y="671"/>
                  </a:lnTo>
                  <a:lnTo>
                    <a:pt x="65" y="836"/>
                  </a:lnTo>
                  <a:lnTo>
                    <a:pt x="48" y="1009"/>
                  </a:lnTo>
                  <a:lnTo>
                    <a:pt x="48" y="1984"/>
                  </a:lnTo>
                  <a:lnTo>
                    <a:pt x="0" y="1984"/>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6" name="Freeform 105">
              <a:extLst>
                <a:ext uri="{FF2B5EF4-FFF2-40B4-BE49-F238E27FC236}">
                  <a16:creationId xmlns:a16="http://schemas.microsoft.com/office/drawing/2014/main" id="{00000000-0008-0000-0000-00006A000000}"/>
                </a:ext>
              </a:extLst>
            </xdr:cNvPr>
            <xdr:cNvSpPr>
              <a:spLocks/>
            </xdr:cNvSpPr>
          </xdr:nvSpPr>
          <xdr:spPr bwMode="auto">
            <a:xfrm>
              <a:off x="3359" y="2105"/>
              <a:ext cx="59" cy="5"/>
            </a:xfrm>
            <a:custGeom>
              <a:avLst/>
              <a:gdLst>
                <a:gd name="T0" fmla="*/ 0 w 59"/>
                <a:gd name="T1" fmla="*/ 0 h 5"/>
                <a:gd name="T2" fmla="*/ 59 w 59"/>
                <a:gd name="T3" fmla="*/ 1 h 5"/>
                <a:gd name="T4" fmla="*/ 59 w 59"/>
                <a:gd name="T5" fmla="*/ 5 h 5"/>
                <a:gd name="T6" fmla="*/ 0 w 59"/>
                <a:gd name="T7" fmla="*/ 5 h 5"/>
                <a:gd name="T8" fmla="*/ 0 w 59"/>
                <a:gd name="T9" fmla="*/ 0 h 5"/>
              </a:gdLst>
              <a:ahLst/>
              <a:cxnLst>
                <a:cxn ang="0">
                  <a:pos x="T0" y="T1"/>
                </a:cxn>
                <a:cxn ang="0">
                  <a:pos x="T2" y="T3"/>
                </a:cxn>
                <a:cxn ang="0">
                  <a:pos x="T4" y="T5"/>
                </a:cxn>
                <a:cxn ang="0">
                  <a:pos x="T6" y="T7"/>
                </a:cxn>
                <a:cxn ang="0">
                  <a:pos x="T8" y="T9"/>
                </a:cxn>
              </a:cxnLst>
              <a:rect l="0" t="0" r="r" b="b"/>
              <a:pathLst>
                <a:path w="59" h="5">
                  <a:moveTo>
                    <a:pt x="0" y="0"/>
                  </a:moveTo>
                  <a:lnTo>
                    <a:pt x="59" y="1"/>
                  </a:lnTo>
                  <a:lnTo>
                    <a:pt x="59" y="5"/>
                  </a:lnTo>
                  <a:lnTo>
                    <a:pt x="0" y="5"/>
                  </a:lnTo>
                  <a:lnTo>
                    <a:pt x="0"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7" name="Freeform 106">
              <a:extLst>
                <a:ext uri="{FF2B5EF4-FFF2-40B4-BE49-F238E27FC236}">
                  <a16:creationId xmlns:a16="http://schemas.microsoft.com/office/drawing/2014/main" id="{00000000-0008-0000-0000-00006B000000}"/>
                </a:ext>
              </a:extLst>
            </xdr:cNvPr>
            <xdr:cNvSpPr>
              <a:spLocks/>
            </xdr:cNvSpPr>
          </xdr:nvSpPr>
          <xdr:spPr bwMode="auto">
            <a:xfrm>
              <a:off x="3386" y="2003"/>
              <a:ext cx="34" cy="151"/>
            </a:xfrm>
            <a:custGeom>
              <a:avLst/>
              <a:gdLst>
                <a:gd name="T0" fmla="*/ 280 w 377"/>
                <a:gd name="T1" fmla="*/ 41 h 1681"/>
                <a:gd name="T2" fmla="*/ 221 w 377"/>
                <a:gd name="T3" fmla="*/ 75 h 1681"/>
                <a:gd name="T4" fmla="*/ 225 w 377"/>
                <a:gd name="T5" fmla="*/ 72 h 1681"/>
                <a:gd name="T6" fmla="*/ 166 w 377"/>
                <a:gd name="T7" fmla="*/ 122 h 1681"/>
                <a:gd name="T8" fmla="*/ 171 w 377"/>
                <a:gd name="T9" fmla="*/ 117 h 1681"/>
                <a:gd name="T10" fmla="*/ 120 w 377"/>
                <a:gd name="T11" fmla="*/ 193 h 1681"/>
                <a:gd name="T12" fmla="*/ 122 w 377"/>
                <a:gd name="T13" fmla="*/ 189 h 1681"/>
                <a:gd name="T14" fmla="*/ 80 w 377"/>
                <a:gd name="T15" fmla="*/ 289 h 1681"/>
                <a:gd name="T16" fmla="*/ 47 w 377"/>
                <a:gd name="T17" fmla="*/ 396 h 1681"/>
                <a:gd name="T18" fmla="*/ 47 w 377"/>
                <a:gd name="T19" fmla="*/ 381 h 1681"/>
                <a:gd name="T20" fmla="*/ 123 w 377"/>
                <a:gd name="T21" fmla="*/ 607 h 1681"/>
                <a:gd name="T22" fmla="*/ 215 w 377"/>
                <a:gd name="T23" fmla="*/ 831 h 1681"/>
                <a:gd name="T24" fmla="*/ 375 w 377"/>
                <a:gd name="T25" fmla="*/ 1284 h 1681"/>
                <a:gd name="T26" fmla="*/ 375 w 377"/>
                <a:gd name="T27" fmla="*/ 1299 h 1681"/>
                <a:gd name="T28" fmla="*/ 342 w 377"/>
                <a:gd name="T29" fmla="*/ 1408 h 1681"/>
                <a:gd name="T30" fmla="*/ 299 w 377"/>
                <a:gd name="T31" fmla="*/ 1511 h 1681"/>
                <a:gd name="T32" fmla="*/ 297 w 377"/>
                <a:gd name="T33" fmla="*/ 1515 h 1681"/>
                <a:gd name="T34" fmla="*/ 246 w 377"/>
                <a:gd name="T35" fmla="*/ 1590 h 1681"/>
                <a:gd name="T36" fmla="*/ 242 w 377"/>
                <a:gd name="T37" fmla="*/ 1595 h 1681"/>
                <a:gd name="T38" fmla="*/ 183 w 377"/>
                <a:gd name="T39" fmla="*/ 1645 h 1681"/>
                <a:gd name="T40" fmla="*/ 179 w 377"/>
                <a:gd name="T41" fmla="*/ 1648 h 1681"/>
                <a:gd name="T42" fmla="*/ 120 w 377"/>
                <a:gd name="T43" fmla="*/ 1681 h 1681"/>
                <a:gd name="T44" fmla="*/ 97 w 377"/>
                <a:gd name="T45" fmla="*/ 1640 h 1681"/>
                <a:gd name="T46" fmla="*/ 156 w 377"/>
                <a:gd name="T47" fmla="*/ 1606 h 1681"/>
                <a:gd name="T48" fmla="*/ 152 w 377"/>
                <a:gd name="T49" fmla="*/ 1609 h 1681"/>
                <a:gd name="T50" fmla="*/ 211 w 377"/>
                <a:gd name="T51" fmla="*/ 1559 h 1681"/>
                <a:gd name="T52" fmla="*/ 206 w 377"/>
                <a:gd name="T53" fmla="*/ 1563 h 1681"/>
                <a:gd name="T54" fmla="*/ 257 w 377"/>
                <a:gd name="T55" fmla="*/ 1488 h 1681"/>
                <a:gd name="T56" fmla="*/ 255 w 377"/>
                <a:gd name="T57" fmla="*/ 1492 h 1681"/>
                <a:gd name="T58" fmla="*/ 296 w 377"/>
                <a:gd name="T59" fmla="*/ 1394 h 1681"/>
                <a:gd name="T60" fmla="*/ 330 w 377"/>
                <a:gd name="T61" fmla="*/ 1285 h 1681"/>
                <a:gd name="T62" fmla="*/ 330 w 377"/>
                <a:gd name="T63" fmla="*/ 1300 h 1681"/>
                <a:gd name="T64" fmla="*/ 170 w 377"/>
                <a:gd name="T65" fmla="*/ 850 h 1681"/>
                <a:gd name="T66" fmla="*/ 77 w 377"/>
                <a:gd name="T67" fmla="*/ 622 h 1681"/>
                <a:gd name="T68" fmla="*/ 2 w 377"/>
                <a:gd name="T69" fmla="*/ 396 h 1681"/>
                <a:gd name="T70" fmla="*/ 2 w 377"/>
                <a:gd name="T71" fmla="*/ 382 h 1681"/>
                <a:gd name="T72" fmla="*/ 36 w 377"/>
                <a:gd name="T73" fmla="*/ 271 h 1681"/>
                <a:gd name="T74" fmla="*/ 78 w 377"/>
                <a:gd name="T75" fmla="*/ 170 h 1681"/>
                <a:gd name="T76" fmla="*/ 80 w 377"/>
                <a:gd name="T77" fmla="*/ 166 h 1681"/>
                <a:gd name="T78" fmla="*/ 131 w 377"/>
                <a:gd name="T79" fmla="*/ 91 h 1681"/>
                <a:gd name="T80" fmla="*/ 135 w 377"/>
                <a:gd name="T81" fmla="*/ 86 h 1681"/>
                <a:gd name="T82" fmla="*/ 194 w 377"/>
                <a:gd name="T83" fmla="*/ 36 h 1681"/>
                <a:gd name="T84" fmla="*/ 198 w 377"/>
                <a:gd name="T85" fmla="*/ 33 h 1681"/>
                <a:gd name="T86" fmla="*/ 257 w 377"/>
                <a:gd name="T87" fmla="*/ 0 h 1681"/>
                <a:gd name="T88" fmla="*/ 280 w 377"/>
                <a:gd name="T89" fmla="*/ 41 h 16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377" h="1681">
                  <a:moveTo>
                    <a:pt x="280" y="41"/>
                  </a:moveTo>
                  <a:lnTo>
                    <a:pt x="221" y="75"/>
                  </a:lnTo>
                  <a:lnTo>
                    <a:pt x="225" y="72"/>
                  </a:lnTo>
                  <a:lnTo>
                    <a:pt x="166" y="122"/>
                  </a:lnTo>
                  <a:lnTo>
                    <a:pt x="171" y="117"/>
                  </a:lnTo>
                  <a:lnTo>
                    <a:pt x="120" y="193"/>
                  </a:lnTo>
                  <a:lnTo>
                    <a:pt x="122" y="189"/>
                  </a:lnTo>
                  <a:lnTo>
                    <a:pt x="80" y="289"/>
                  </a:lnTo>
                  <a:lnTo>
                    <a:pt x="47" y="396"/>
                  </a:lnTo>
                  <a:lnTo>
                    <a:pt x="47" y="381"/>
                  </a:lnTo>
                  <a:lnTo>
                    <a:pt x="123" y="607"/>
                  </a:lnTo>
                  <a:lnTo>
                    <a:pt x="215" y="831"/>
                  </a:lnTo>
                  <a:lnTo>
                    <a:pt x="375" y="1284"/>
                  </a:lnTo>
                  <a:cubicBezTo>
                    <a:pt x="377" y="1289"/>
                    <a:pt x="377" y="1294"/>
                    <a:pt x="375" y="1299"/>
                  </a:cubicBezTo>
                  <a:lnTo>
                    <a:pt x="342" y="1408"/>
                  </a:lnTo>
                  <a:lnTo>
                    <a:pt x="299" y="1511"/>
                  </a:lnTo>
                  <a:cubicBezTo>
                    <a:pt x="298" y="1512"/>
                    <a:pt x="298" y="1514"/>
                    <a:pt x="297" y="1515"/>
                  </a:cubicBezTo>
                  <a:lnTo>
                    <a:pt x="246" y="1590"/>
                  </a:lnTo>
                  <a:cubicBezTo>
                    <a:pt x="245" y="1592"/>
                    <a:pt x="244" y="1594"/>
                    <a:pt x="242" y="1595"/>
                  </a:cubicBezTo>
                  <a:lnTo>
                    <a:pt x="183" y="1645"/>
                  </a:lnTo>
                  <a:cubicBezTo>
                    <a:pt x="182" y="1646"/>
                    <a:pt x="181" y="1647"/>
                    <a:pt x="179" y="1648"/>
                  </a:cubicBezTo>
                  <a:lnTo>
                    <a:pt x="120" y="1681"/>
                  </a:lnTo>
                  <a:lnTo>
                    <a:pt x="97" y="1640"/>
                  </a:lnTo>
                  <a:lnTo>
                    <a:pt x="156" y="1606"/>
                  </a:lnTo>
                  <a:lnTo>
                    <a:pt x="152" y="1609"/>
                  </a:lnTo>
                  <a:lnTo>
                    <a:pt x="211" y="1559"/>
                  </a:lnTo>
                  <a:lnTo>
                    <a:pt x="206" y="1563"/>
                  </a:lnTo>
                  <a:lnTo>
                    <a:pt x="257" y="1488"/>
                  </a:lnTo>
                  <a:lnTo>
                    <a:pt x="255" y="1492"/>
                  </a:lnTo>
                  <a:lnTo>
                    <a:pt x="296" y="1394"/>
                  </a:lnTo>
                  <a:lnTo>
                    <a:pt x="330" y="1285"/>
                  </a:lnTo>
                  <a:lnTo>
                    <a:pt x="330" y="1300"/>
                  </a:lnTo>
                  <a:lnTo>
                    <a:pt x="170" y="850"/>
                  </a:lnTo>
                  <a:lnTo>
                    <a:pt x="77" y="622"/>
                  </a:lnTo>
                  <a:lnTo>
                    <a:pt x="2" y="396"/>
                  </a:lnTo>
                  <a:cubicBezTo>
                    <a:pt x="0" y="391"/>
                    <a:pt x="0" y="386"/>
                    <a:pt x="2" y="382"/>
                  </a:cubicBezTo>
                  <a:lnTo>
                    <a:pt x="36" y="271"/>
                  </a:lnTo>
                  <a:lnTo>
                    <a:pt x="78" y="170"/>
                  </a:lnTo>
                  <a:cubicBezTo>
                    <a:pt x="79" y="169"/>
                    <a:pt x="79" y="167"/>
                    <a:pt x="80" y="166"/>
                  </a:cubicBezTo>
                  <a:lnTo>
                    <a:pt x="131" y="91"/>
                  </a:lnTo>
                  <a:cubicBezTo>
                    <a:pt x="132" y="89"/>
                    <a:pt x="133" y="87"/>
                    <a:pt x="135" y="86"/>
                  </a:cubicBezTo>
                  <a:lnTo>
                    <a:pt x="194" y="36"/>
                  </a:lnTo>
                  <a:cubicBezTo>
                    <a:pt x="195" y="35"/>
                    <a:pt x="196" y="34"/>
                    <a:pt x="198" y="33"/>
                  </a:cubicBezTo>
                  <a:lnTo>
                    <a:pt x="257" y="0"/>
                  </a:lnTo>
                  <a:lnTo>
                    <a:pt x="280" y="41"/>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8" name="Rectangle 107">
              <a:extLst>
                <a:ext uri="{FF2B5EF4-FFF2-40B4-BE49-F238E27FC236}">
                  <a16:creationId xmlns:a16="http://schemas.microsoft.com/office/drawing/2014/main" id="{00000000-0008-0000-0000-00006C000000}"/>
                </a:ext>
              </a:extLst>
            </xdr:cNvPr>
            <xdr:cNvSpPr>
              <a:spLocks noChangeArrowheads="1"/>
            </xdr:cNvSpPr>
          </xdr:nvSpPr>
          <xdr:spPr bwMode="auto">
            <a:xfrm>
              <a:off x="4475" y="1316"/>
              <a:ext cx="287" cy="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kumimoji="0" lang="en-US" sz="1000" b="0" i="0" u="none" strike="noStrike" cap="none" normalizeH="0" baseline="0">
                  <a:ln>
                    <a:noFill/>
                  </a:ln>
                  <a:solidFill>
                    <a:srgbClr val="000000"/>
                  </a:solidFill>
                  <a:effectLst/>
                  <a:latin typeface="Arial" pitchFamily="34" charset="0"/>
                  <a:cs typeface="Arial" pitchFamily="34" charset="0"/>
                </a:rPr>
                <a:t>Sensor</a:t>
              </a:r>
              <a:endParaRPr kumimoji="0" lang="en-US" sz="1800" b="0" i="0" u="none" strike="noStrike" cap="none" normalizeH="0" baseline="0">
                <a:ln>
                  <a:noFill/>
                </a:ln>
                <a:solidFill>
                  <a:schemeClr val="tx1"/>
                </a:solidFill>
                <a:effectLst/>
                <a:latin typeface="Arial" pitchFamily="34" charset="0"/>
                <a:cs typeface="Arial" pitchFamily="34" charset="0"/>
              </a:endParaRPr>
            </a:p>
          </xdr:txBody>
        </xdr:sp>
        <xdr:sp macro="" textlink="">
          <xdr:nvSpPr>
            <xdr:cNvPr id="109" name="Rectangle 108">
              <a:extLst>
                <a:ext uri="{FF2B5EF4-FFF2-40B4-BE49-F238E27FC236}">
                  <a16:creationId xmlns:a16="http://schemas.microsoft.com/office/drawing/2014/main" id="{00000000-0008-0000-0000-00006D000000}"/>
                </a:ext>
              </a:extLst>
            </xdr:cNvPr>
            <xdr:cNvSpPr>
              <a:spLocks noChangeArrowheads="1"/>
            </xdr:cNvSpPr>
          </xdr:nvSpPr>
          <xdr:spPr bwMode="auto">
            <a:xfrm>
              <a:off x="1763" y="1444"/>
              <a:ext cx="351" cy="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kumimoji="0" lang="en-US" sz="1000" b="0" i="0" u="none" strike="noStrike" cap="none" normalizeH="0" baseline="0">
                  <a:ln>
                    <a:noFill/>
                  </a:ln>
                  <a:solidFill>
                    <a:srgbClr val="000000"/>
                  </a:solidFill>
                  <a:effectLst/>
                  <a:latin typeface="Arial" pitchFamily="34" charset="0"/>
                  <a:cs typeface="Arial" pitchFamily="34" charset="0"/>
                </a:rPr>
                <a:t>Roof line</a:t>
              </a:r>
              <a:endParaRPr kumimoji="0" lang="en-US" sz="1800" b="0" i="0" u="none" strike="noStrike" cap="none" normalizeH="0" baseline="0">
                <a:ln>
                  <a:noFill/>
                </a:ln>
                <a:solidFill>
                  <a:schemeClr val="tx1"/>
                </a:solidFill>
                <a:effectLst/>
                <a:latin typeface="Arial" pitchFamily="34" charset="0"/>
                <a:cs typeface="Arial" pitchFamily="34" charset="0"/>
              </a:endParaRPr>
            </a:p>
          </xdr:txBody>
        </xdr:sp>
        <xdr:sp macro="" textlink="">
          <xdr:nvSpPr>
            <xdr:cNvPr id="110" name="Rectangle 109">
              <a:extLst>
                <a:ext uri="{FF2B5EF4-FFF2-40B4-BE49-F238E27FC236}">
                  <a16:creationId xmlns:a16="http://schemas.microsoft.com/office/drawing/2014/main" id="{00000000-0008-0000-0000-00006E000000}"/>
                </a:ext>
              </a:extLst>
            </xdr:cNvPr>
            <xdr:cNvSpPr>
              <a:spLocks noChangeArrowheads="1"/>
            </xdr:cNvSpPr>
          </xdr:nvSpPr>
          <xdr:spPr bwMode="auto">
            <a:xfrm>
              <a:off x="3133" y="1370"/>
              <a:ext cx="620" cy="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kumimoji="0" lang="en-US" sz="1000" b="0" i="0" u="none" strike="noStrike" cap="none" normalizeH="0" baseline="0">
                  <a:ln>
                    <a:noFill/>
                  </a:ln>
                  <a:solidFill>
                    <a:srgbClr val="000000"/>
                  </a:solidFill>
                  <a:effectLst/>
                  <a:latin typeface="Arial" pitchFamily="34" charset="0"/>
                  <a:cs typeface="Arial" pitchFamily="34" charset="0"/>
                </a:rPr>
                <a:t>Relief Vent Main</a:t>
              </a:r>
              <a:endParaRPr kumimoji="0" lang="en-US" sz="1800" b="0" i="0" u="none" strike="noStrike" cap="none" normalizeH="0" baseline="0">
                <a:ln>
                  <a:noFill/>
                </a:ln>
                <a:solidFill>
                  <a:schemeClr val="tx1"/>
                </a:solidFill>
                <a:effectLst/>
                <a:latin typeface="Arial" pitchFamily="34" charset="0"/>
                <a:cs typeface="Arial" pitchFamily="34" charset="0"/>
              </a:endParaRPr>
            </a:p>
          </xdr:txBody>
        </xdr:sp>
        <xdr:sp macro="" textlink="">
          <xdr:nvSpPr>
            <xdr:cNvPr id="111" name="Rectangle 110">
              <a:extLst>
                <a:ext uri="{FF2B5EF4-FFF2-40B4-BE49-F238E27FC236}">
                  <a16:creationId xmlns:a16="http://schemas.microsoft.com/office/drawing/2014/main" id="{00000000-0008-0000-0000-00006F000000}"/>
                </a:ext>
              </a:extLst>
            </xdr:cNvPr>
            <xdr:cNvSpPr>
              <a:spLocks noChangeArrowheads="1"/>
            </xdr:cNvSpPr>
          </xdr:nvSpPr>
          <xdr:spPr bwMode="auto">
            <a:xfrm>
              <a:off x="2246" y="2050"/>
              <a:ext cx="426" cy="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kumimoji="0" lang="en-US" sz="1000" b="0" i="0" u="none" strike="noStrike" cap="none" normalizeH="0" baseline="0">
                  <a:ln>
                    <a:noFill/>
                  </a:ln>
                  <a:solidFill>
                    <a:srgbClr val="000000"/>
                  </a:solidFill>
                  <a:effectLst/>
                  <a:latin typeface="Arial" pitchFamily="34" charset="0"/>
                  <a:cs typeface="Arial" pitchFamily="34" charset="0"/>
                </a:rPr>
                <a:t>Relief Vent</a:t>
              </a:r>
              <a:endParaRPr kumimoji="0" lang="en-US" sz="1800" b="0" i="0" u="none" strike="noStrike" cap="none" normalizeH="0" baseline="0">
                <a:ln>
                  <a:noFill/>
                </a:ln>
                <a:solidFill>
                  <a:schemeClr val="tx1"/>
                </a:solidFill>
                <a:effectLst/>
                <a:latin typeface="Arial" pitchFamily="34" charset="0"/>
                <a:cs typeface="Arial" pitchFamily="34" charset="0"/>
              </a:endParaRPr>
            </a:p>
          </xdr:txBody>
        </xdr:sp>
        <xdr:sp macro="" textlink="">
          <xdr:nvSpPr>
            <xdr:cNvPr id="112" name="Rectangle 111">
              <a:extLst>
                <a:ext uri="{FF2B5EF4-FFF2-40B4-BE49-F238E27FC236}">
                  <a16:creationId xmlns:a16="http://schemas.microsoft.com/office/drawing/2014/main" id="{00000000-0008-0000-0000-000070000000}"/>
                </a:ext>
              </a:extLst>
            </xdr:cNvPr>
            <xdr:cNvSpPr>
              <a:spLocks noChangeArrowheads="1"/>
            </xdr:cNvSpPr>
          </xdr:nvSpPr>
          <xdr:spPr bwMode="auto">
            <a:xfrm>
              <a:off x="2292" y="2144"/>
              <a:ext cx="181" cy="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kumimoji="0" lang="en-US" sz="1000" b="0" i="0" u="none" strike="noStrike" cap="none" normalizeH="0" baseline="0">
                  <a:ln>
                    <a:noFill/>
                  </a:ln>
                  <a:solidFill>
                    <a:srgbClr val="000000"/>
                  </a:solidFill>
                  <a:effectLst/>
                  <a:latin typeface="Arial" pitchFamily="34" charset="0"/>
                  <a:cs typeface="Arial" pitchFamily="34" charset="0"/>
                </a:rPr>
                <a:t>Run</a:t>
              </a:r>
              <a:endParaRPr kumimoji="0" lang="en-US" sz="1800" b="0" i="0" u="none" strike="noStrike" cap="none" normalizeH="0" baseline="0">
                <a:ln>
                  <a:noFill/>
                </a:ln>
                <a:solidFill>
                  <a:schemeClr val="tx1"/>
                </a:solidFill>
                <a:effectLst/>
                <a:latin typeface="Arial" pitchFamily="34" charset="0"/>
                <a:cs typeface="Arial" pitchFamily="34" charset="0"/>
              </a:endParaRPr>
            </a:p>
          </xdr:txBody>
        </xdr:sp>
        <xdr:sp macro="" textlink="">
          <xdr:nvSpPr>
            <xdr:cNvPr id="113" name="Rectangle 112">
              <a:extLst>
                <a:ext uri="{FF2B5EF4-FFF2-40B4-BE49-F238E27FC236}">
                  <a16:creationId xmlns:a16="http://schemas.microsoft.com/office/drawing/2014/main" id="{00000000-0008-0000-0000-000071000000}"/>
                </a:ext>
              </a:extLst>
            </xdr:cNvPr>
            <xdr:cNvSpPr>
              <a:spLocks noChangeArrowheads="1"/>
            </xdr:cNvSpPr>
          </xdr:nvSpPr>
          <xdr:spPr bwMode="auto">
            <a:xfrm>
              <a:off x="2435" y="2144"/>
              <a:ext cx="62" cy="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kumimoji="0" lang="en-US" sz="1000" b="0" i="0" u="none" strike="noStrike" cap="none" normalizeH="0" baseline="0">
                  <a:ln>
                    <a:noFill/>
                  </a:ln>
                  <a:solidFill>
                    <a:srgbClr val="000000"/>
                  </a:solidFill>
                  <a:effectLst/>
                  <a:latin typeface="Arial" pitchFamily="34" charset="0"/>
                  <a:cs typeface="Arial" pitchFamily="34" charset="0"/>
                </a:rPr>
                <a:t>-</a:t>
              </a:r>
              <a:endParaRPr kumimoji="0" lang="en-US" sz="1800" b="0" i="0" u="none" strike="noStrike" cap="none" normalizeH="0" baseline="0">
                <a:ln>
                  <a:noFill/>
                </a:ln>
                <a:solidFill>
                  <a:schemeClr val="tx1"/>
                </a:solidFill>
                <a:effectLst/>
                <a:latin typeface="Arial" pitchFamily="34" charset="0"/>
                <a:cs typeface="Arial" pitchFamily="34" charset="0"/>
              </a:endParaRPr>
            </a:p>
          </xdr:txBody>
        </xdr:sp>
        <xdr:sp macro="" textlink="">
          <xdr:nvSpPr>
            <xdr:cNvPr id="114" name="Rectangle 113">
              <a:extLst>
                <a:ext uri="{FF2B5EF4-FFF2-40B4-BE49-F238E27FC236}">
                  <a16:creationId xmlns:a16="http://schemas.microsoft.com/office/drawing/2014/main" id="{00000000-0008-0000-0000-000072000000}"/>
                </a:ext>
              </a:extLst>
            </xdr:cNvPr>
            <xdr:cNvSpPr>
              <a:spLocks noChangeArrowheads="1"/>
            </xdr:cNvSpPr>
          </xdr:nvSpPr>
          <xdr:spPr bwMode="auto">
            <a:xfrm>
              <a:off x="2461" y="2144"/>
              <a:ext cx="185" cy="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kumimoji="0" lang="en-US" sz="1000" b="0" i="0" u="none" strike="noStrike" cap="none" normalizeH="0" baseline="0">
                  <a:ln>
                    <a:noFill/>
                  </a:ln>
                  <a:solidFill>
                    <a:srgbClr val="000000"/>
                  </a:solidFill>
                  <a:effectLst/>
                  <a:latin typeface="Arial" pitchFamily="34" charset="0"/>
                  <a:cs typeface="Arial" pitchFamily="34" charset="0"/>
                </a:rPr>
                <a:t>outs</a:t>
              </a:r>
              <a:endParaRPr kumimoji="0" lang="en-US" sz="1800" b="0" i="0" u="none" strike="noStrike" cap="none" normalizeH="0" baseline="0">
                <a:ln>
                  <a:noFill/>
                </a:ln>
                <a:solidFill>
                  <a:schemeClr val="tx1"/>
                </a:solidFill>
                <a:effectLst/>
                <a:latin typeface="Arial" pitchFamily="34" charset="0"/>
                <a:cs typeface="Arial" pitchFamily="34" charset="0"/>
              </a:endParaRPr>
            </a:p>
          </xdr:txBody>
        </xdr:sp>
        <xdr:sp macro="" textlink="">
          <xdr:nvSpPr>
            <xdr:cNvPr id="115" name="Freeform 114">
              <a:extLst>
                <a:ext uri="{FF2B5EF4-FFF2-40B4-BE49-F238E27FC236}">
                  <a16:creationId xmlns:a16="http://schemas.microsoft.com/office/drawing/2014/main" id="{00000000-0008-0000-0000-000073000000}"/>
                </a:ext>
              </a:extLst>
            </xdr:cNvPr>
            <xdr:cNvSpPr>
              <a:spLocks/>
            </xdr:cNvSpPr>
          </xdr:nvSpPr>
          <xdr:spPr bwMode="auto">
            <a:xfrm>
              <a:off x="2665" y="1947"/>
              <a:ext cx="117" cy="73"/>
            </a:xfrm>
            <a:custGeom>
              <a:avLst/>
              <a:gdLst>
                <a:gd name="T0" fmla="*/ 10 w 1303"/>
                <a:gd name="T1" fmla="*/ 758 h 813"/>
                <a:gd name="T2" fmla="*/ 77 w 1303"/>
                <a:gd name="T3" fmla="*/ 607 h 813"/>
                <a:gd name="T4" fmla="*/ 204 w 1303"/>
                <a:gd name="T5" fmla="*/ 411 h 813"/>
                <a:gd name="T6" fmla="*/ 296 w 1303"/>
                <a:gd name="T7" fmla="*/ 295 h 813"/>
                <a:gd name="T8" fmla="*/ 401 w 1303"/>
                <a:gd name="T9" fmla="*/ 173 h 813"/>
                <a:gd name="T10" fmla="*/ 505 w 1303"/>
                <a:gd name="T11" fmla="*/ 79 h 813"/>
                <a:gd name="T12" fmla="*/ 651 w 1303"/>
                <a:gd name="T13" fmla="*/ 2 h 813"/>
                <a:gd name="T14" fmla="*/ 693 w 1303"/>
                <a:gd name="T15" fmla="*/ 0 h 813"/>
                <a:gd name="T16" fmla="*/ 729 w 1303"/>
                <a:gd name="T17" fmla="*/ 11 h 813"/>
                <a:gd name="T18" fmla="*/ 768 w 1303"/>
                <a:gd name="T19" fmla="*/ 32 h 813"/>
                <a:gd name="T20" fmla="*/ 796 w 1303"/>
                <a:gd name="T21" fmla="*/ 53 h 813"/>
                <a:gd name="T22" fmla="*/ 801 w 1303"/>
                <a:gd name="T23" fmla="*/ 68 h 813"/>
                <a:gd name="T24" fmla="*/ 852 w 1303"/>
                <a:gd name="T25" fmla="*/ 99 h 813"/>
                <a:gd name="T26" fmla="*/ 879 w 1303"/>
                <a:gd name="T27" fmla="*/ 128 h 813"/>
                <a:gd name="T28" fmla="*/ 919 w 1303"/>
                <a:gd name="T29" fmla="*/ 158 h 813"/>
                <a:gd name="T30" fmla="*/ 952 w 1303"/>
                <a:gd name="T31" fmla="*/ 168 h 813"/>
                <a:gd name="T32" fmla="*/ 988 w 1303"/>
                <a:gd name="T33" fmla="*/ 186 h 813"/>
                <a:gd name="T34" fmla="*/ 1003 w 1303"/>
                <a:gd name="T35" fmla="*/ 192 h 813"/>
                <a:gd name="T36" fmla="*/ 1078 w 1303"/>
                <a:gd name="T37" fmla="*/ 192 h 813"/>
                <a:gd name="T38" fmla="*/ 1121 w 1303"/>
                <a:gd name="T39" fmla="*/ 194 h 813"/>
                <a:gd name="T40" fmla="*/ 1178 w 1303"/>
                <a:gd name="T41" fmla="*/ 184 h 813"/>
                <a:gd name="T42" fmla="*/ 1239 w 1303"/>
                <a:gd name="T43" fmla="*/ 168 h 813"/>
                <a:gd name="T44" fmla="*/ 1303 w 1303"/>
                <a:gd name="T45" fmla="*/ 197 h 813"/>
                <a:gd name="T46" fmla="*/ 1218 w 1303"/>
                <a:gd name="T47" fmla="*/ 223 h 813"/>
                <a:gd name="T48" fmla="*/ 1153 w 1303"/>
                <a:gd name="T49" fmla="*/ 232 h 813"/>
                <a:gd name="T50" fmla="*/ 1128 w 1303"/>
                <a:gd name="T51" fmla="*/ 240 h 813"/>
                <a:gd name="T52" fmla="*/ 1053 w 1303"/>
                <a:gd name="T53" fmla="*/ 240 h 813"/>
                <a:gd name="T54" fmla="*/ 995 w 1303"/>
                <a:gd name="T55" fmla="*/ 239 h 813"/>
                <a:gd name="T56" fmla="*/ 950 w 1303"/>
                <a:gd name="T57" fmla="*/ 221 h 813"/>
                <a:gd name="T58" fmla="*/ 908 w 1303"/>
                <a:gd name="T59" fmla="*/ 204 h 813"/>
                <a:gd name="T60" fmla="*/ 868 w 1303"/>
                <a:gd name="T61" fmla="*/ 175 h 813"/>
                <a:gd name="T62" fmla="*/ 852 w 1303"/>
                <a:gd name="T63" fmla="*/ 167 h 813"/>
                <a:gd name="T64" fmla="*/ 802 w 1303"/>
                <a:gd name="T65" fmla="*/ 117 h 813"/>
                <a:gd name="T66" fmla="*/ 772 w 1303"/>
                <a:gd name="T67" fmla="*/ 102 h 813"/>
                <a:gd name="T68" fmla="*/ 758 w 1303"/>
                <a:gd name="T69" fmla="*/ 88 h 813"/>
                <a:gd name="T70" fmla="*/ 741 w 1303"/>
                <a:gd name="T71" fmla="*/ 71 h 813"/>
                <a:gd name="T72" fmla="*/ 710 w 1303"/>
                <a:gd name="T73" fmla="*/ 56 h 813"/>
                <a:gd name="T74" fmla="*/ 676 w 1303"/>
                <a:gd name="T75" fmla="*/ 48 h 813"/>
                <a:gd name="T76" fmla="*/ 629 w 1303"/>
                <a:gd name="T77" fmla="*/ 62 h 813"/>
                <a:gd name="T78" fmla="*/ 533 w 1303"/>
                <a:gd name="T79" fmla="*/ 118 h 813"/>
                <a:gd name="T80" fmla="*/ 374 w 1303"/>
                <a:gd name="T81" fmla="*/ 260 h 813"/>
                <a:gd name="T82" fmla="*/ 335 w 1303"/>
                <a:gd name="T83" fmla="*/ 324 h 813"/>
                <a:gd name="T84" fmla="*/ 194 w 1303"/>
                <a:gd name="T85" fmla="*/ 514 h 813"/>
                <a:gd name="T86" fmla="*/ 95 w 1303"/>
                <a:gd name="T87" fmla="*/ 686 h 813"/>
                <a:gd name="T88" fmla="*/ 55 w 1303"/>
                <a:gd name="T89" fmla="*/ 771 h 8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303" h="813">
                  <a:moveTo>
                    <a:pt x="0" y="804"/>
                  </a:moveTo>
                  <a:lnTo>
                    <a:pt x="8" y="762"/>
                  </a:lnTo>
                  <a:cubicBezTo>
                    <a:pt x="9" y="761"/>
                    <a:pt x="9" y="759"/>
                    <a:pt x="10" y="758"/>
                  </a:cubicBezTo>
                  <a:lnTo>
                    <a:pt x="26" y="716"/>
                  </a:lnTo>
                  <a:lnTo>
                    <a:pt x="52" y="664"/>
                  </a:lnTo>
                  <a:lnTo>
                    <a:pt x="77" y="607"/>
                  </a:lnTo>
                  <a:lnTo>
                    <a:pt x="111" y="546"/>
                  </a:lnTo>
                  <a:lnTo>
                    <a:pt x="155" y="486"/>
                  </a:lnTo>
                  <a:lnTo>
                    <a:pt x="204" y="411"/>
                  </a:lnTo>
                  <a:lnTo>
                    <a:pt x="247" y="352"/>
                  </a:lnTo>
                  <a:lnTo>
                    <a:pt x="298" y="292"/>
                  </a:lnTo>
                  <a:lnTo>
                    <a:pt x="296" y="295"/>
                  </a:lnTo>
                  <a:lnTo>
                    <a:pt x="338" y="229"/>
                  </a:lnTo>
                  <a:cubicBezTo>
                    <a:pt x="339" y="227"/>
                    <a:pt x="341" y="225"/>
                    <a:pt x="343" y="223"/>
                  </a:cubicBezTo>
                  <a:lnTo>
                    <a:pt x="401" y="173"/>
                  </a:lnTo>
                  <a:lnTo>
                    <a:pt x="450" y="124"/>
                  </a:lnTo>
                  <a:lnTo>
                    <a:pt x="502" y="81"/>
                  </a:lnTo>
                  <a:cubicBezTo>
                    <a:pt x="503" y="80"/>
                    <a:pt x="504" y="80"/>
                    <a:pt x="505" y="79"/>
                  </a:cubicBezTo>
                  <a:lnTo>
                    <a:pt x="547" y="54"/>
                  </a:lnTo>
                  <a:lnTo>
                    <a:pt x="606" y="20"/>
                  </a:lnTo>
                  <a:lnTo>
                    <a:pt x="651" y="2"/>
                  </a:lnTo>
                  <a:cubicBezTo>
                    <a:pt x="653" y="1"/>
                    <a:pt x="656" y="0"/>
                    <a:pt x="659" y="0"/>
                  </a:cubicBezTo>
                  <a:lnTo>
                    <a:pt x="676" y="0"/>
                  </a:lnTo>
                  <a:lnTo>
                    <a:pt x="693" y="0"/>
                  </a:lnTo>
                  <a:cubicBezTo>
                    <a:pt x="696" y="0"/>
                    <a:pt x="698" y="1"/>
                    <a:pt x="701" y="2"/>
                  </a:cubicBezTo>
                  <a:lnTo>
                    <a:pt x="726" y="10"/>
                  </a:lnTo>
                  <a:cubicBezTo>
                    <a:pt x="727" y="10"/>
                    <a:pt x="728" y="11"/>
                    <a:pt x="729" y="11"/>
                  </a:cubicBezTo>
                  <a:lnTo>
                    <a:pt x="745" y="20"/>
                  </a:lnTo>
                  <a:lnTo>
                    <a:pt x="762" y="28"/>
                  </a:lnTo>
                  <a:cubicBezTo>
                    <a:pt x="765" y="29"/>
                    <a:pt x="767" y="31"/>
                    <a:pt x="768" y="32"/>
                  </a:cubicBezTo>
                  <a:lnTo>
                    <a:pt x="785" y="49"/>
                  </a:lnTo>
                  <a:lnTo>
                    <a:pt x="779" y="45"/>
                  </a:lnTo>
                  <a:lnTo>
                    <a:pt x="796" y="53"/>
                  </a:lnTo>
                  <a:cubicBezTo>
                    <a:pt x="800" y="55"/>
                    <a:pt x="804" y="59"/>
                    <a:pt x="806" y="64"/>
                  </a:cubicBezTo>
                  <a:lnTo>
                    <a:pt x="815" y="80"/>
                  </a:lnTo>
                  <a:lnTo>
                    <a:pt x="801" y="68"/>
                  </a:lnTo>
                  <a:lnTo>
                    <a:pt x="826" y="77"/>
                  </a:lnTo>
                  <a:cubicBezTo>
                    <a:pt x="830" y="78"/>
                    <a:pt x="833" y="80"/>
                    <a:pt x="835" y="83"/>
                  </a:cubicBezTo>
                  <a:lnTo>
                    <a:pt x="852" y="99"/>
                  </a:lnTo>
                  <a:lnTo>
                    <a:pt x="869" y="116"/>
                  </a:lnTo>
                  <a:lnTo>
                    <a:pt x="886" y="133"/>
                  </a:lnTo>
                  <a:lnTo>
                    <a:pt x="879" y="128"/>
                  </a:lnTo>
                  <a:lnTo>
                    <a:pt x="896" y="136"/>
                  </a:lnTo>
                  <a:cubicBezTo>
                    <a:pt x="898" y="138"/>
                    <a:pt x="901" y="139"/>
                    <a:pt x="902" y="141"/>
                  </a:cubicBezTo>
                  <a:lnTo>
                    <a:pt x="919" y="158"/>
                  </a:lnTo>
                  <a:lnTo>
                    <a:pt x="913" y="153"/>
                  </a:lnTo>
                  <a:lnTo>
                    <a:pt x="930" y="161"/>
                  </a:lnTo>
                  <a:lnTo>
                    <a:pt x="952" y="168"/>
                  </a:lnTo>
                  <a:cubicBezTo>
                    <a:pt x="953" y="169"/>
                    <a:pt x="954" y="169"/>
                    <a:pt x="955" y="170"/>
                  </a:cubicBezTo>
                  <a:lnTo>
                    <a:pt x="971" y="178"/>
                  </a:lnTo>
                  <a:lnTo>
                    <a:pt x="988" y="186"/>
                  </a:lnTo>
                  <a:lnTo>
                    <a:pt x="985" y="185"/>
                  </a:lnTo>
                  <a:lnTo>
                    <a:pt x="1010" y="194"/>
                  </a:lnTo>
                  <a:lnTo>
                    <a:pt x="1003" y="192"/>
                  </a:lnTo>
                  <a:lnTo>
                    <a:pt x="1036" y="192"/>
                  </a:lnTo>
                  <a:lnTo>
                    <a:pt x="1053" y="192"/>
                  </a:lnTo>
                  <a:lnTo>
                    <a:pt x="1078" y="192"/>
                  </a:lnTo>
                  <a:lnTo>
                    <a:pt x="1103" y="192"/>
                  </a:lnTo>
                  <a:lnTo>
                    <a:pt x="1128" y="192"/>
                  </a:lnTo>
                  <a:lnTo>
                    <a:pt x="1121" y="194"/>
                  </a:lnTo>
                  <a:lnTo>
                    <a:pt x="1146" y="185"/>
                  </a:lnTo>
                  <a:cubicBezTo>
                    <a:pt x="1148" y="184"/>
                    <a:pt x="1151" y="184"/>
                    <a:pt x="1153" y="184"/>
                  </a:cubicBezTo>
                  <a:lnTo>
                    <a:pt x="1178" y="184"/>
                  </a:lnTo>
                  <a:lnTo>
                    <a:pt x="1172" y="185"/>
                  </a:lnTo>
                  <a:lnTo>
                    <a:pt x="1206" y="176"/>
                  </a:lnTo>
                  <a:lnTo>
                    <a:pt x="1239" y="168"/>
                  </a:lnTo>
                  <a:lnTo>
                    <a:pt x="1263" y="160"/>
                  </a:lnTo>
                  <a:lnTo>
                    <a:pt x="1288" y="152"/>
                  </a:lnTo>
                  <a:lnTo>
                    <a:pt x="1303" y="197"/>
                  </a:lnTo>
                  <a:lnTo>
                    <a:pt x="1278" y="206"/>
                  </a:lnTo>
                  <a:lnTo>
                    <a:pt x="1251" y="215"/>
                  </a:lnTo>
                  <a:lnTo>
                    <a:pt x="1218" y="223"/>
                  </a:lnTo>
                  <a:lnTo>
                    <a:pt x="1184" y="231"/>
                  </a:lnTo>
                  <a:cubicBezTo>
                    <a:pt x="1182" y="232"/>
                    <a:pt x="1180" y="232"/>
                    <a:pt x="1178" y="232"/>
                  </a:cubicBezTo>
                  <a:lnTo>
                    <a:pt x="1153" y="232"/>
                  </a:lnTo>
                  <a:lnTo>
                    <a:pt x="1161" y="231"/>
                  </a:lnTo>
                  <a:lnTo>
                    <a:pt x="1136" y="239"/>
                  </a:lnTo>
                  <a:cubicBezTo>
                    <a:pt x="1133" y="240"/>
                    <a:pt x="1131" y="240"/>
                    <a:pt x="1128" y="240"/>
                  </a:cubicBezTo>
                  <a:lnTo>
                    <a:pt x="1103" y="240"/>
                  </a:lnTo>
                  <a:lnTo>
                    <a:pt x="1078" y="240"/>
                  </a:lnTo>
                  <a:lnTo>
                    <a:pt x="1053" y="240"/>
                  </a:lnTo>
                  <a:lnTo>
                    <a:pt x="1036" y="240"/>
                  </a:lnTo>
                  <a:lnTo>
                    <a:pt x="1003" y="240"/>
                  </a:lnTo>
                  <a:cubicBezTo>
                    <a:pt x="1000" y="240"/>
                    <a:pt x="997" y="240"/>
                    <a:pt x="995" y="239"/>
                  </a:cubicBezTo>
                  <a:lnTo>
                    <a:pt x="970" y="231"/>
                  </a:lnTo>
                  <a:cubicBezTo>
                    <a:pt x="969" y="230"/>
                    <a:pt x="968" y="230"/>
                    <a:pt x="967" y="229"/>
                  </a:cubicBezTo>
                  <a:lnTo>
                    <a:pt x="950" y="221"/>
                  </a:lnTo>
                  <a:lnTo>
                    <a:pt x="933" y="213"/>
                  </a:lnTo>
                  <a:lnTo>
                    <a:pt x="936" y="214"/>
                  </a:lnTo>
                  <a:lnTo>
                    <a:pt x="908" y="204"/>
                  </a:lnTo>
                  <a:lnTo>
                    <a:pt x="891" y="196"/>
                  </a:lnTo>
                  <a:cubicBezTo>
                    <a:pt x="889" y="195"/>
                    <a:pt x="887" y="193"/>
                    <a:pt x="885" y="192"/>
                  </a:cubicBezTo>
                  <a:lnTo>
                    <a:pt x="868" y="175"/>
                  </a:lnTo>
                  <a:lnTo>
                    <a:pt x="875" y="179"/>
                  </a:lnTo>
                  <a:lnTo>
                    <a:pt x="858" y="171"/>
                  </a:lnTo>
                  <a:cubicBezTo>
                    <a:pt x="856" y="170"/>
                    <a:pt x="854" y="168"/>
                    <a:pt x="852" y="167"/>
                  </a:cubicBezTo>
                  <a:lnTo>
                    <a:pt x="835" y="150"/>
                  </a:lnTo>
                  <a:lnTo>
                    <a:pt x="818" y="133"/>
                  </a:lnTo>
                  <a:lnTo>
                    <a:pt x="802" y="117"/>
                  </a:lnTo>
                  <a:lnTo>
                    <a:pt x="811" y="122"/>
                  </a:lnTo>
                  <a:lnTo>
                    <a:pt x="786" y="114"/>
                  </a:lnTo>
                  <a:cubicBezTo>
                    <a:pt x="780" y="112"/>
                    <a:pt x="775" y="108"/>
                    <a:pt x="772" y="102"/>
                  </a:cubicBezTo>
                  <a:lnTo>
                    <a:pt x="764" y="85"/>
                  </a:lnTo>
                  <a:lnTo>
                    <a:pt x="774" y="96"/>
                  </a:lnTo>
                  <a:lnTo>
                    <a:pt x="758" y="88"/>
                  </a:lnTo>
                  <a:cubicBezTo>
                    <a:pt x="755" y="86"/>
                    <a:pt x="753" y="85"/>
                    <a:pt x="751" y="83"/>
                  </a:cubicBezTo>
                  <a:lnTo>
                    <a:pt x="735" y="66"/>
                  </a:lnTo>
                  <a:lnTo>
                    <a:pt x="741" y="71"/>
                  </a:lnTo>
                  <a:lnTo>
                    <a:pt x="724" y="63"/>
                  </a:lnTo>
                  <a:lnTo>
                    <a:pt x="707" y="54"/>
                  </a:lnTo>
                  <a:lnTo>
                    <a:pt x="710" y="56"/>
                  </a:lnTo>
                  <a:lnTo>
                    <a:pt x="685" y="47"/>
                  </a:lnTo>
                  <a:lnTo>
                    <a:pt x="693" y="48"/>
                  </a:lnTo>
                  <a:lnTo>
                    <a:pt x="676" y="48"/>
                  </a:lnTo>
                  <a:lnTo>
                    <a:pt x="659" y="48"/>
                  </a:lnTo>
                  <a:lnTo>
                    <a:pt x="668" y="47"/>
                  </a:lnTo>
                  <a:lnTo>
                    <a:pt x="629" y="62"/>
                  </a:lnTo>
                  <a:lnTo>
                    <a:pt x="571" y="95"/>
                  </a:lnTo>
                  <a:lnTo>
                    <a:pt x="530" y="120"/>
                  </a:lnTo>
                  <a:lnTo>
                    <a:pt x="533" y="118"/>
                  </a:lnTo>
                  <a:lnTo>
                    <a:pt x="484" y="158"/>
                  </a:lnTo>
                  <a:lnTo>
                    <a:pt x="432" y="210"/>
                  </a:lnTo>
                  <a:lnTo>
                    <a:pt x="374" y="260"/>
                  </a:lnTo>
                  <a:lnTo>
                    <a:pt x="379" y="254"/>
                  </a:lnTo>
                  <a:lnTo>
                    <a:pt x="337" y="321"/>
                  </a:lnTo>
                  <a:cubicBezTo>
                    <a:pt x="336" y="322"/>
                    <a:pt x="335" y="323"/>
                    <a:pt x="335" y="324"/>
                  </a:cubicBezTo>
                  <a:lnTo>
                    <a:pt x="286" y="380"/>
                  </a:lnTo>
                  <a:lnTo>
                    <a:pt x="244" y="438"/>
                  </a:lnTo>
                  <a:lnTo>
                    <a:pt x="194" y="514"/>
                  </a:lnTo>
                  <a:lnTo>
                    <a:pt x="153" y="570"/>
                  </a:lnTo>
                  <a:lnTo>
                    <a:pt x="121" y="626"/>
                  </a:lnTo>
                  <a:lnTo>
                    <a:pt x="95" y="686"/>
                  </a:lnTo>
                  <a:lnTo>
                    <a:pt x="71" y="734"/>
                  </a:lnTo>
                  <a:lnTo>
                    <a:pt x="54" y="776"/>
                  </a:lnTo>
                  <a:lnTo>
                    <a:pt x="55" y="771"/>
                  </a:lnTo>
                  <a:lnTo>
                    <a:pt x="47" y="813"/>
                  </a:lnTo>
                  <a:lnTo>
                    <a:pt x="0" y="804"/>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6" name="Freeform 115">
              <a:extLst>
                <a:ext uri="{FF2B5EF4-FFF2-40B4-BE49-F238E27FC236}">
                  <a16:creationId xmlns:a16="http://schemas.microsoft.com/office/drawing/2014/main" id="{00000000-0008-0000-0000-000074000000}"/>
                </a:ext>
              </a:extLst>
            </xdr:cNvPr>
            <xdr:cNvSpPr>
              <a:spLocks/>
            </xdr:cNvSpPr>
          </xdr:nvSpPr>
          <xdr:spPr bwMode="auto">
            <a:xfrm>
              <a:off x="2765" y="1931"/>
              <a:ext cx="66" cy="52"/>
            </a:xfrm>
            <a:custGeom>
              <a:avLst/>
              <a:gdLst>
                <a:gd name="T0" fmla="*/ 0 w 66"/>
                <a:gd name="T1" fmla="*/ 16 h 52"/>
                <a:gd name="T2" fmla="*/ 66 w 66"/>
                <a:gd name="T3" fmla="*/ 0 h 52"/>
                <a:gd name="T4" fmla="*/ 23 w 66"/>
                <a:gd name="T5" fmla="*/ 52 h 52"/>
                <a:gd name="T6" fmla="*/ 0 w 66"/>
                <a:gd name="T7" fmla="*/ 16 h 52"/>
              </a:gdLst>
              <a:ahLst/>
              <a:cxnLst>
                <a:cxn ang="0">
                  <a:pos x="T0" y="T1"/>
                </a:cxn>
                <a:cxn ang="0">
                  <a:pos x="T2" y="T3"/>
                </a:cxn>
                <a:cxn ang="0">
                  <a:pos x="T4" y="T5"/>
                </a:cxn>
                <a:cxn ang="0">
                  <a:pos x="T6" y="T7"/>
                </a:cxn>
              </a:cxnLst>
              <a:rect l="0" t="0" r="r" b="b"/>
              <a:pathLst>
                <a:path w="66" h="52">
                  <a:moveTo>
                    <a:pt x="0" y="16"/>
                  </a:moveTo>
                  <a:lnTo>
                    <a:pt x="66" y="0"/>
                  </a:lnTo>
                  <a:lnTo>
                    <a:pt x="23" y="52"/>
                  </a:lnTo>
                  <a:lnTo>
                    <a:pt x="0" y="16"/>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7" name="Freeform 116">
              <a:extLst>
                <a:ext uri="{FF2B5EF4-FFF2-40B4-BE49-F238E27FC236}">
                  <a16:creationId xmlns:a16="http://schemas.microsoft.com/office/drawing/2014/main" id="{00000000-0008-0000-0000-000075000000}"/>
                </a:ext>
              </a:extLst>
            </xdr:cNvPr>
            <xdr:cNvSpPr>
              <a:spLocks/>
            </xdr:cNvSpPr>
          </xdr:nvSpPr>
          <xdr:spPr bwMode="auto">
            <a:xfrm>
              <a:off x="3800" y="1392"/>
              <a:ext cx="385" cy="65"/>
            </a:xfrm>
            <a:custGeom>
              <a:avLst/>
              <a:gdLst>
                <a:gd name="T0" fmla="*/ 121 w 2138"/>
                <a:gd name="T1" fmla="*/ 50 h 360"/>
                <a:gd name="T2" fmla="*/ 184 w 2138"/>
                <a:gd name="T3" fmla="*/ 50 h 360"/>
                <a:gd name="T4" fmla="*/ 180 w 2138"/>
                <a:gd name="T5" fmla="*/ 74 h 360"/>
                <a:gd name="T6" fmla="*/ 142 w 2138"/>
                <a:gd name="T7" fmla="*/ 74 h 360"/>
                <a:gd name="T8" fmla="*/ 71 w 2138"/>
                <a:gd name="T9" fmla="*/ 74 h 360"/>
                <a:gd name="T10" fmla="*/ 50 w 2138"/>
                <a:gd name="T11" fmla="*/ 50 h 360"/>
                <a:gd name="T12" fmla="*/ 204 w 2138"/>
                <a:gd name="T13" fmla="*/ 50 h 360"/>
                <a:gd name="T14" fmla="*/ 474 w 2138"/>
                <a:gd name="T15" fmla="*/ 46 h 360"/>
                <a:gd name="T16" fmla="*/ 799 w 2138"/>
                <a:gd name="T17" fmla="*/ 34 h 360"/>
                <a:gd name="T18" fmla="*/ 1040 w 2138"/>
                <a:gd name="T19" fmla="*/ 13 h 360"/>
                <a:gd name="T20" fmla="*/ 1154 w 2138"/>
                <a:gd name="T21" fmla="*/ 5 h 360"/>
                <a:gd name="T22" fmla="*/ 1229 w 2138"/>
                <a:gd name="T23" fmla="*/ 0 h 360"/>
                <a:gd name="T24" fmla="*/ 1269 w 2138"/>
                <a:gd name="T25" fmla="*/ 5 h 360"/>
                <a:gd name="T26" fmla="*/ 1340 w 2138"/>
                <a:gd name="T27" fmla="*/ 36 h 360"/>
                <a:gd name="T28" fmla="*/ 1364 w 2138"/>
                <a:gd name="T29" fmla="*/ 65 h 360"/>
                <a:gd name="T30" fmla="*/ 1382 w 2138"/>
                <a:gd name="T31" fmla="*/ 104 h 360"/>
                <a:gd name="T32" fmla="*/ 1389 w 2138"/>
                <a:gd name="T33" fmla="*/ 132 h 360"/>
                <a:gd name="T34" fmla="*/ 1398 w 2138"/>
                <a:gd name="T35" fmla="*/ 152 h 360"/>
                <a:gd name="T36" fmla="*/ 1407 w 2138"/>
                <a:gd name="T37" fmla="*/ 187 h 360"/>
                <a:gd name="T38" fmla="*/ 1416 w 2138"/>
                <a:gd name="T39" fmla="*/ 212 h 360"/>
                <a:gd name="T40" fmla="*/ 1423 w 2138"/>
                <a:gd name="T41" fmla="*/ 237 h 360"/>
                <a:gd name="T42" fmla="*/ 1434 w 2138"/>
                <a:gd name="T43" fmla="*/ 258 h 360"/>
                <a:gd name="T44" fmla="*/ 1491 w 2138"/>
                <a:gd name="T45" fmla="*/ 312 h 360"/>
                <a:gd name="T46" fmla="*/ 1641 w 2138"/>
                <a:gd name="T47" fmla="*/ 336 h 360"/>
                <a:gd name="T48" fmla="*/ 1840 w 2138"/>
                <a:gd name="T49" fmla="*/ 316 h 360"/>
                <a:gd name="T50" fmla="*/ 1965 w 2138"/>
                <a:gd name="T51" fmla="*/ 291 h 360"/>
                <a:gd name="T52" fmla="*/ 2138 w 2138"/>
                <a:gd name="T53" fmla="*/ 298 h 360"/>
                <a:gd name="T54" fmla="*/ 1969 w 2138"/>
                <a:gd name="T55" fmla="*/ 314 h 360"/>
                <a:gd name="T56" fmla="*/ 1802 w 2138"/>
                <a:gd name="T57" fmla="*/ 344 h 360"/>
                <a:gd name="T58" fmla="*/ 1606 w 2138"/>
                <a:gd name="T59" fmla="*/ 360 h 360"/>
                <a:gd name="T60" fmla="*/ 1479 w 2138"/>
                <a:gd name="T61" fmla="*/ 333 h 360"/>
                <a:gd name="T62" fmla="*/ 1414 w 2138"/>
                <a:gd name="T63" fmla="*/ 271 h 360"/>
                <a:gd name="T64" fmla="*/ 1396 w 2138"/>
                <a:gd name="T65" fmla="*/ 232 h 360"/>
                <a:gd name="T66" fmla="*/ 1392 w 2138"/>
                <a:gd name="T67" fmla="*/ 214 h 360"/>
                <a:gd name="T68" fmla="*/ 1383 w 2138"/>
                <a:gd name="T69" fmla="*/ 178 h 360"/>
                <a:gd name="T70" fmla="*/ 1375 w 2138"/>
                <a:gd name="T71" fmla="*/ 158 h 360"/>
                <a:gd name="T72" fmla="*/ 1364 w 2138"/>
                <a:gd name="T73" fmla="*/ 134 h 360"/>
                <a:gd name="T74" fmla="*/ 1360 w 2138"/>
                <a:gd name="T75" fmla="*/ 109 h 360"/>
                <a:gd name="T76" fmla="*/ 1345 w 2138"/>
                <a:gd name="T77" fmla="*/ 79 h 360"/>
                <a:gd name="T78" fmla="*/ 1315 w 2138"/>
                <a:gd name="T79" fmla="*/ 48 h 360"/>
                <a:gd name="T80" fmla="*/ 1266 w 2138"/>
                <a:gd name="T81" fmla="*/ 29 h 360"/>
                <a:gd name="T82" fmla="*/ 1208 w 2138"/>
                <a:gd name="T83" fmla="*/ 24 h 360"/>
                <a:gd name="T84" fmla="*/ 1129 w 2138"/>
                <a:gd name="T85" fmla="*/ 29 h 360"/>
                <a:gd name="T86" fmla="*/ 1014 w 2138"/>
                <a:gd name="T87" fmla="*/ 41 h 360"/>
                <a:gd name="T88" fmla="*/ 734 w 2138"/>
                <a:gd name="T89" fmla="*/ 62 h 360"/>
                <a:gd name="T90" fmla="*/ 417 w 2138"/>
                <a:gd name="T91" fmla="*/ 74 h 360"/>
                <a:gd name="T92" fmla="*/ 159 w 2138"/>
                <a:gd name="T93" fmla="*/ 74 h 360"/>
                <a:gd name="T94" fmla="*/ 42 w 2138"/>
                <a:gd name="T95" fmla="*/ 74 h 360"/>
                <a:gd name="T96" fmla="*/ 113 w 2138"/>
                <a:gd name="T97" fmla="*/ 50 h 360"/>
                <a:gd name="T98" fmla="*/ 159 w 2138"/>
                <a:gd name="T99" fmla="*/ 50 h 360"/>
                <a:gd name="T100" fmla="*/ 192 w 2138"/>
                <a:gd name="T101" fmla="*/ 50 h 360"/>
                <a:gd name="T102" fmla="*/ 159 w 2138"/>
                <a:gd name="T103" fmla="*/ 74 h 360"/>
                <a:gd name="T104" fmla="*/ 38 w 2138"/>
                <a:gd name="T105" fmla="*/ 74 h 3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2138" h="360">
                  <a:moveTo>
                    <a:pt x="0" y="50"/>
                  </a:moveTo>
                  <a:lnTo>
                    <a:pt x="38" y="50"/>
                  </a:lnTo>
                  <a:lnTo>
                    <a:pt x="67" y="50"/>
                  </a:lnTo>
                  <a:lnTo>
                    <a:pt x="100" y="50"/>
                  </a:lnTo>
                  <a:lnTo>
                    <a:pt x="121" y="50"/>
                  </a:lnTo>
                  <a:lnTo>
                    <a:pt x="142" y="50"/>
                  </a:lnTo>
                  <a:lnTo>
                    <a:pt x="159" y="50"/>
                  </a:lnTo>
                  <a:lnTo>
                    <a:pt x="171" y="50"/>
                  </a:lnTo>
                  <a:lnTo>
                    <a:pt x="180" y="50"/>
                  </a:lnTo>
                  <a:lnTo>
                    <a:pt x="184" y="50"/>
                  </a:lnTo>
                  <a:lnTo>
                    <a:pt x="192" y="50"/>
                  </a:lnTo>
                  <a:cubicBezTo>
                    <a:pt x="199" y="50"/>
                    <a:pt x="204" y="56"/>
                    <a:pt x="204" y="62"/>
                  </a:cubicBezTo>
                  <a:cubicBezTo>
                    <a:pt x="204" y="69"/>
                    <a:pt x="199" y="74"/>
                    <a:pt x="192" y="74"/>
                  </a:cubicBezTo>
                  <a:lnTo>
                    <a:pt x="184" y="74"/>
                  </a:lnTo>
                  <a:lnTo>
                    <a:pt x="180" y="74"/>
                  </a:lnTo>
                  <a:lnTo>
                    <a:pt x="175" y="74"/>
                  </a:lnTo>
                  <a:lnTo>
                    <a:pt x="167" y="74"/>
                  </a:lnTo>
                  <a:lnTo>
                    <a:pt x="159" y="74"/>
                  </a:lnTo>
                  <a:lnTo>
                    <a:pt x="150" y="74"/>
                  </a:lnTo>
                  <a:lnTo>
                    <a:pt x="142" y="74"/>
                  </a:lnTo>
                  <a:lnTo>
                    <a:pt x="130" y="74"/>
                  </a:lnTo>
                  <a:lnTo>
                    <a:pt x="121" y="74"/>
                  </a:lnTo>
                  <a:lnTo>
                    <a:pt x="113" y="74"/>
                  </a:lnTo>
                  <a:lnTo>
                    <a:pt x="105" y="74"/>
                  </a:lnTo>
                  <a:lnTo>
                    <a:pt x="71" y="74"/>
                  </a:lnTo>
                  <a:lnTo>
                    <a:pt x="50" y="74"/>
                  </a:lnTo>
                  <a:lnTo>
                    <a:pt x="42" y="74"/>
                  </a:lnTo>
                  <a:cubicBezTo>
                    <a:pt x="35" y="74"/>
                    <a:pt x="30" y="69"/>
                    <a:pt x="30" y="62"/>
                  </a:cubicBezTo>
                  <a:cubicBezTo>
                    <a:pt x="30" y="56"/>
                    <a:pt x="35" y="50"/>
                    <a:pt x="42" y="50"/>
                  </a:cubicBezTo>
                  <a:lnTo>
                    <a:pt x="50" y="50"/>
                  </a:lnTo>
                  <a:lnTo>
                    <a:pt x="67" y="50"/>
                  </a:lnTo>
                  <a:lnTo>
                    <a:pt x="92" y="50"/>
                  </a:lnTo>
                  <a:lnTo>
                    <a:pt x="125" y="50"/>
                  </a:lnTo>
                  <a:lnTo>
                    <a:pt x="159" y="50"/>
                  </a:lnTo>
                  <a:lnTo>
                    <a:pt x="204" y="50"/>
                  </a:lnTo>
                  <a:lnTo>
                    <a:pt x="250" y="50"/>
                  </a:lnTo>
                  <a:lnTo>
                    <a:pt x="304" y="50"/>
                  </a:lnTo>
                  <a:lnTo>
                    <a:pt x="359" y="50"/>
                  </a:lnTo>
                  <a:lnTo>
                    <a:pt x="417" y="50"/>
                  </a:lnTo>
                  <a:lnTo>
                    <a:pt x="474" y="46"/>
                  </a:lnTo>
                  <a:lnTo>
                    <a:pt x="542" y="46"/>
                  </a:lnTo>
                  <a:lnTo>
                    <a:pt x="608" y="42"/>
                  </a:lnTo>
                  <a:lnTo>
                    <a:pt x="671" y="42"/>
                  </a:lnTo>
                  <a:lnTo>
                    <a:pt x="732" y="38"/>
                  </a:lnTo>
                  <a:lnTo>
                    <a:pt x="799" y="34"/>
                  </a:lnTo>
                  <a:lnTo>
                    <a:pt x="857" y="30"/>
                  </a:lnTo>
                  <a:lnTo>
                    <a:pt x="920" y="25"/>
                  </a:lnTo>
                  <a:lnTo>
                    <a:pt x="974" y="21"/>
                  </a:lnTo>
                  <a:lnTo>
                    <a:pt x="1011" y="17"/>
                  </a:lnTo>
                  <a:lnTo>
                    <a:pt x="1040" y="13"/>
                  </a:lnTo>
                  <a:lnTo>
                    <a:pt x="1071" y="13"/>
                  </a:lnTo>
                  <a:lnTo>
                    <a:pt x="1102" y="9"/>
                  </a:lnTo>
                  <a:lnTo>
                    <a:pt x="1127" y="5"/>
                  </a:lnTo>
                  <a:cubicBezTo>
                    <a:pt x="1128" y="5"/>
                    <a:pt x="1128" y="5"/>
                    <a:pt x="1129" y="5"/>
                  </a:cubicBezTo>
                  <a:lnTo>
                    <a:pt x="1154" y="5"/>
                  </a:lnTo>
                  <a:lnTo>
                    <a:pt x="1152" y="5"/>
                  </a:lnTo>
                  <a:lnTo>
                    <a:pt x="1177" y="1"/>
                  </a:lnTo>
                  <a:cubicBezTo>
                    <a:pt x="1177" y="1"/>
                    <a:pt x="1178" y="0"/>
                    <a:pt x="1179" y="0"/>
                  </a:cubicBezTo>
                  <a:lnTo>
                    <a:pt x="1208" y="0"/>
                  </a:lnTo>
                  <a:lnTo>
                    <a:pt x="1229" y="0"/>
                  </a:lnTo>
                  <a:cubicBezTo>
                    <a:pt x="1230" y="0"/>
                    <a:pt x="1230" y="1"/>
                    <a:pt x="1231" y="1"/>
                  </a:cubicBezTo>
                  <a:lnTo>
                    <a:pt x="1252" y="5"/>
                  </a:lnTo>
                  <a:lnTo>
                    <a:pt x="1250" y="5"/>
                  </a:lnTo>
                  <a:lnTo>
                    <a:pt x="1266" y="5"/>
                  </a:lnTo>
                  <a:cubicBezTo>
                    <a:pt x="1267" y="5"/>
                    <a:pt x="1268" y="5"/>
                    <a:pt x="1269" y="5"/>
                  </a:cubicBezTo>
                  <a:lnTo>
                    <a:pt x="1289" y="9"/>
                  </a:lnTo>
                  <a:cubicBezTo>
                    <a:pt x="1290" y="9"/>
                    <a:pt x="1291" y="10"/>
                    <a:pt x="1292" y="10"/>
                  </a:cubicBezTo>
                  <a:lnTo>
                    <a:pt x="1309" y="18"/>
                  </a:lnTo>
                  <a:lnTo>
                    <a:pt x="1326" y="27"/>
                  </a:lnTo>
                  <a:lnTo>
                    <a:pt x="1340" y="36"/>
                  </a:lnTo>
                  <a:cubicBezTo>
                    <a:pt x="1341" y="37"/>
                    <a:pt x="1342" y="38"/>
                    <a:pt x="1343" y="39"/>
                  </a:cubicBezTo>
                  <a:lnTo>
                    <a:pt x="1351" y="51"/>
                  </a:lnTo>
                  <a:lnTo>
                    <a:pt x="1350" y="50"/>
                  </a:lnTo>
                  <a:lnTo>
                    <a:pt x="1362" y="62"/>
                  </a:lnTo>
                  <a:cubicBezTo>
                    <a:pt x="1363" y="63"/>
                    <a:pt x="1364" y="64"/>
                    <a:pt x="1364" y="65"/>
                  </a:cubicBezTo>
                  <a:lnTo>
                    <a:pt x="1369" y="73"/>
                  </a:lnTo>
                  <a:lnTo>
                    <a:pt x="1373" y="82"/>
                  </a:lnTo>
                  <a:lnTo>
                    <a:pt x="1377" y="90"/>
                  </a:lnTo>
                  <a:lnTo>
                    <a:pt x="1381" y="98"/>
                  </a:lnTo>
                  <a:cubicBezTo>
                    <a:pt x="1382" y="100"/>
                    <a:pt x="1382" y="102"/>
                    <a:pt x="1382" y="104"/>
                  </a:cubicBezTo>
                  <a:lnTo>
                    <a:pt x="1382" y="116"/>
                  </a:lnTo>
                  <a:lnTo>
                    <a:pt x="1382" y="112"/>
                  </a:lnTo>
                  <a:lnTo>
                    <a:pt x="1386" y="125"/>
                  </a:lnTo>
                  <a:lnTo>
                    <a:pt x="1385" y="123"/>
                  </a:lnTo>
                  <a:lnTo>
                    <a:pt x="1389" y="132"/>
                  </a:lnTo>
                  <a:lnTo>
                    <a:pt x="1387" y="128"/>
                  </a:lnTo>
                  <a:lnTo>
                    <a:pt x="1395" y="137"/>
                  </a:lnTo>
                  <a:cubicBezTo>
                    <a:pt x="1398" y="139"/>
                    <a:pt x="1399" y="142"/>
                    <a:pt x="1399" y="145"/>
                  </a:cubicBezTo>
                  <a:lnTo>
                    <a:pt x="1399" y="158"/>
                  </a:lnTo>
                  <a:lnTo>
                    <a:pt x="1398" y="152"/>
                  </a:lnTo>
                  <a:lnTo>
                    <a:pt x="1402" y="161"/>
                  </a:lnTo>
                  <a:cubicBezTo>
                    <a:pt x="1402" y="161"/>
                    <a:pt x="1402" y="162"/>
                    <a:pt x="1403" y="162"/>
                  </a:cubicBezTo>
                  <a:lnTo>
                    <a:pt x="1407" y="175"/>
                  </a:lnTo>
                  <a:cubicBezTo>
                    <a:pt x="1407" y="176"/>
                    <a:pt x="1407" y="177"/>
                    <a:pt x="1407" y="178"/>
                  </a:cubicBezTo>
                  <a:lnTo>
                    <a:pt x="1407" y="187"/>
                  </a:lnTo>
                  <a:lnTo>
                    <a:pt x="1406" y="181"/>
                  </a:lnTo>
                  <a:lnTo>
                    <a:pt x="1410" y="190"/>
                  </a:lnTo>
                  <a:cubicBezTo>
                    <a:pt x="1411" y="190"/>
                    <a:pt x="1411" y="191"/>
                    <a:pt x="1411" y="192"/>
                  </a:cubicBezTo>
                  <a:lnTo>
                    <a:pt x="1415" y="209"/>
                  </a:lnTo>
                  <a:cubicBezTo>
                    <a:pt x="1416" y="210"/>
                    <a:pt x="1416" y="211"/>
                    <a:pt x="1416" y="212"/>
                  </a:cubicBezTo>
                  <a:lnTo>
                    <a:pt x="1416" y="220"/>
                  </a:lnTo>
                  <a:lnTo>
                    <a:pt x="1414" y="214"/>
                  </a:lnTo>
                  <a:lnTo>
                    <a:pt x="1419" y="223"/>
                  </a:lnTo>
                  <a:cubicBezTo>
                    <a:pt x="1419" y="223"/>
                    <a:pt x="1419" y="224"/>
                    <a:pt x="1419" y="224"/>
                  </a:cubicBezTo>
                  <a:lnTo>
                    <a:pt x="1423" y="237"/>
                  </a:lnTo>
                  <a:lnTo>
                    <a:pt x="1423" y="235"/>
                  </a:lnTo>
                  <a:lnTo>
                    <a:pt x="1427" y="244"/>
                  </a:lnTo>
                  <a:lnTo>
                    <a:pt x="1431" y="252"/>
                  </a:lnTo>
                  <a:lnTo>
                    <a:pt x="1435" y="260"/>
                  </a:lnTo>
                  <a:lnTo>
                    <a:pt x="1434" y="258"/>
                  </a:lnTo>
                  <a:lnTo>
                    <a:pt x="1450" y="279"/>
                  </a:lnTo>
                  <a:lnTo>
                    <a:pt x="1449" y="277"/>
                  </a:lnTo>
                  <a:lnTo>
                    <a:pt x="1469" y="293"/>
                  </a:lnTo>
                  <a:lnTo>
                    <a:pt x="1495" y="314"/>
                  </a:lnTo>
                  <a:lnTo>
                    <a:pt x="1491" y="312"/>
                  </a:lnTo>
                  <a:lnTo>
                    <a:pt x="1516" y="320"/>
                  </a:lnTo>
                  <a:lnTo>
                    <a:pt x="1544" y="329"/>
                  </a:lnTo>
                  <a:lnTo>
                    <a:pt x="1572" y="332"/>
                  </a:lnTo>
                  <a:lnTo>
                    <a:pt x="1609" y="337"/>
                  </a:lnTo>
                  <a:lnTo>
                    <a:pt x="1641" y="336"/>
                  </a:lnTo>
                  <a:lnTo>
                    <a:pt x="1674" y="336"/>
                  </a:lnTo>
                  <a:lnTo>
                    <a:pt x="1715" y="332"/>
                  </a:lnTo>
                  <a:lnTo>
                    <a:pt x="1756" y="328"/>
                  </a:lnTo>
                  <a:lnTo>
                    <a:pt x="1797" y="320"/>
                  </a:lnTo>
                  <a:lnTo>
                    <a:pt x="1840" y="316"/>
                  </a:lnTo>
                  <a:lnTo>
                    <a:pt x="1876" y="308"/>
                  </a:lnTo>
                  <a:lnTo>
                    <a:pt x="1923" y="303"/>
                  </a:lnTo>
                  <a:lnTo>
                    <a:pt x="1921" y="304"/>
                  </a:lnTo>
                  <a:lnTo>
                    <a:pt x="1962" y="291"/>
                  </a:lnTo>
                  <a:cubicBezTo>
                    <a:pt x="1963" y="291"/>
                    <a:pt x="1964" y="291"/>
                    <a:pt x="1965" y="291"/>
                  </a:cubicBezTo>
                  <a:lnTo>
                    <a:pt x="2010" y="287"/>
                  </a:lnTo>
                  <a:lnTo>
                    <a:pt x="2052" y="283"/>
                  </a:lnTo>
                  <a:lnTo>
                    <a:pt x="2098" y="278"/>
                  </a:lnTo>
                  <a:lnTo>
                    <a:pt x="2135" y="274"/>
                  </a:lnTo>
                  <a:lnTo>
                    <a:pt x="2138" y="298"/>
                  </a:lnTo>
                  <a:lnTo>
                    <a:pt x="2100" y="302"/>
                  </a:lnTo>
                  <a:lnTo>
                    <a:pt x="2054" y="306"/>
                  </a:lnTo>
                  <a:lnTo>
                    <a:pt x="2013" y="311"/>
                  </a:lnTo>
                  <a:lnTo>
                    <a:pt x="1967" y="315"/>
                  </a:lnTo>
                  <a:lnTo>
                    <a:pt x="1969" y="314"/>
                  </a:lnTo>
                  <a:lnTo>
                    <a:pt x="1928" y="327"/>
                  </a:lnTo>
                  <a:cubicBezTo>
                    <a:pt x="1927" y="327"/>
                    <a:pt x="1926" y="327"/>
                    <a:pt x="1925" y="327"/>
                  </a:cubicBezTo>
                  <a:lnTo>
                    <a:pt x="1881" y="331"/>
                  </a:lnTo>
                  <a:lnTo>
                    <a:pt x="1842" y="340"/>
                  </a:lnTo>
                  <a:lnTo>
                    <a:pt x="1802" y="344"/>
                  </a:lnTo>
                  <a:lnTo>
                    <a:pt x="1759" y="352"/>
                  </a:lnTo>
                  <a:lnTo>
                    <a:pt x="1717" y="356"/>
                  </a:lnTo>
                  <a:lnTo>
                    <a:pt x="1674" y="360"/>
                  </a:lnTo>
                  <a:lnTo>
                    <a:pt x="1641" y="360"/>
                  </a:lnTo>
                  <a:lnTo>
                    <a:pt x="1606" y="360"/>
                  </a:lnTo>
                  <a:lnTo>
                    <a:pt x="1569" y="356"/>
                  </a:lnTo>
                  <a:lnTo>
                    <a:pt x="1538" y="352"/>
                  </a:lnTo>
                  <a:lnTo>
                    <a:pt x="1508" y="343"/>
                  </a:lnTo>
                  <a:lnTo>
                    <a:pt x="1483" y="335"/>
                  </a:lnTo>
                  <a:cubicBezTo>
                    <a:pt x="1482" y="334"/>
                    <a:pt x="1480" y="334"/>
                    <a:pt x="1479" y="333"/>
                  </a:cubicBezTo>
                  <a:lnTo>
                    <a:pt x="1454" y="312"/>
                  </a:lnTo>
                  <a:lnTo>
                    <a:pt x="1434" y="296"/>
                  </a:lnTo>
                  <a:cubicBezTo>
                    <a:pt x="1433" y="295"/>
                    <a:pt x="1432" y="294"/>
                    <a:pt x="1432" y="294"/>
                  </a:cubicBezTo>
                  <a:lnTo>
                    <a:pt x="1415" y="273"/>
                  </a:lnTo>
                  <a:cubicBezTo>
                    <a:pt x="1415" y="272"/>
                    <a:pt x="1414" y="272"/>
                    <a:pt x="1414" y="271"/>
                  </a:cubicBezTo>
                  <a:lnTo>
                    <a:pt x="1410" y="263"/>
                  </a:lnTo>
                  <a:lnTo>
                    <a:pt x="1405" y="254"/>
                  </a:lnTo>
                  <a:lnTo>
                    <a:pt x="1401" y="246"/>
                  </a:lnTo>
                  <a:cubicBezTo>
                    <a:pt x="1401" y="245"/>
                    <a:pt x="1401" y="245"/>
                    <a:pt x="1401" y="244"/>
                  </a:cubicBezTo>
                  <a:lnTo>
                    <a:pt x="1396" y="232"/>
                  </a:lnTo>
                  <a:lnTo>
                    <a:pt x="1397" y="234"/>
                  </a:lnTo>
                  <a:lnTo>
                    <a:pt x="1393" y="225"/>
                  </a:lnTo>
                  <a:cubicBezTo>
                    <a:pt x="1392" y="224"/>
                    <a:pt x="1392" y="222"/>
                    <a:pt x="1392" y="220"/>
                  </a:cubicBezTo>
                  <a:lnTo>
                    <a:pt x="1392" y="212"/>
                  </a:lnTo>
                  <a:lnTo>
                    <a:pt x="1392" y="214"/>
                  </a:lnTo>
                  <a:lnTo>
                    <a:pt x="1388" y="198"/>
                  </a:lnTo>
                  <a:lnTo>
                    <a:pt x="1389" y="200"/>
                  </a:lnTo>
                  <a:lnTo>
                    <a:pt x="1385" y="192"/>
                  </a:lnTo>
                  <a:cubicBezTo>
                    <a:pt x="1384" y="190"/>
                    <a:pt x="1383" y="189"/>
                    <a:pt x="1383" y="187"/>
                  </a:cubicBezTo>
                  <a:lnTo>
                    <a:pt x="1383" y="178"/>
                  </a:lnTo>
                  <a:lnTo>
                    <a:pt x="1384" y="182"/>
                  </a:lnTo>
                  <a:lnTo>
                    <a:pt x="1380" y="170"/>
                  </a:lnTo>
                  <a:lnTo>
                    <a:pt x="1380" y="171"/>
                  </a:lnTo>
                  <a:lnTo>
                    <a:pt x="1376" y="163"/>
                  </a:lnTo>
                  <a:cubicBezTo>
                    <a:pt x="1375" y="161"/>
                    <a:pt x="1375" y="160"/>
                    <a:pt x="1375" y="158"/>
                  </a:cubicBezTo>
                  <a:lnTo>
                    <a:pt x="1375" y="145"/>
                  </a:lnTo>
                  <a:lnTo>
                    <a:pt x="1379" y="154"/>
                  </a:lnTo>
                  <a:lnTo>
                    <a:pt x="1370" y="145"/>
                  </a:lnTo>
                  <a:cubicBezTo>
                    <a:pt x="1369" y="145"/>
                    <a:pt x="1369" y="143"/>
                    <a:pt x="1368" y="142"/>
                  </a:cubicBezTo>
                  <a:lnTo>
                    <a:pt x="1364" y="134"/>
                  </a:lnTo>
                  <a:cubicBezTo>
                    <a:pt x="1364" y="133"/>
                    <a:pt x="1363" y="133"/>
                    <a:pt x="1363" y="132"/>
                  </a:cubicBezTo>
                  <a:lnTo>
                    <a:pt x="1359" y="120"/>
                  </a:lnTo>
                  <a:cubicBezTo>
                    <a:pt x="1359" y="119"/>
                    <a:pt x="1358" y="117"/>
                    <a:pt x="1358" y="116"/>
                  </a:cubicBezTo>
                  <a:lnTo>
                    <a:pt x="1358" y="104"/>
                  </a:lnTo>
                  <a:lnTo>
                    <a:pt x="1360" y="109"/>
                  </a:lnTo>
                  <a:lnTo>
                    <a:pt x="1355" y="101"/>
                  </a:lnTo>
                  <a:lnTo>
                    <a:pt x="1351" y="93"/>
                  </a:lnTo>
                  <a:lnTo>
                    <a:pt x="1347" y="84"/>
                  </a:lnTo>
                  <a:lnTo>
                    <a:pt x="1343" y="76"/>
                  </a:lnTo>
                  <a:lnTo>
                    <a:pt x="1345" y="79"/>
                  </a:lnTo>
                  <a:lnTo>
                    <a:pt x="1333" y="67"/>
                  </a:lnTo>
                  <a:cubicBezTo>
                    <a:pt x="1332" y="66"/>
                    <a:pt x="1332" y="65"/>
                    <a:pt x="1331" y="65"/>
                  </a:cubicBezTo>
                  <a:lnTo>
                    <a:pt x="1323" y="52"/>
                  </a:lnTo>
                  <a:lnTo>
                    <a:pt x="1326" y="56"/>
                  </a:lnTo>
                  <a:lnTo>
                    <a:pt x="1315" y="48"/>
                  </a:lnTo>
                  <a:lnTo>
                    <a:pt x="1298" y="40"/>
                  </a:lnTo>
                  <a:lnTo>
                    <a:pt x="1282" y="32"/>
                  </a:lnTo>
                  <a:lnTo>
                    <a:pt x="1285" y="33"/>
                  </a:lnTo>
                  <a:lnTo>
                    <a:pt x="1264" y="28"/>
                  </a:lnTo>
                  <a:lnTo>
                    <a:pt x="1266" y="29"/>
                  </a:lnTo>
                  <a:lnTo>
                    <a:pt x="1250" y="29"/>
                  </a:lnTo>
                  <a:cubicBezTo>
                    <a:pt x="1249" y="29"/>
                    <a:pt x="1248" y="29"/>
                    <a:pt x="1247" y="28"/>
                  </a:cubicBezTo>
                  <a:lnTo>
                    <a:pt x="1226" y="24"/>
                  </a:lnTo>
                  <a:lnTo>
                    <a:pt x="1229" y="24"/>
                  </a:lnTo>
                  <a:lnTo>
                    <a:pt x="1208" y="24"/>
                  </a:lnTo>
                  <a:lnTo>
                    <a:pt x="1179" y="24"/>
                  </a:lnTo>
                  <a:lnTo>
                    <a:pt x="1181" y="24"/>
                  </a:lnTo>
                  <a:lnTo>
                    <a:pt x="1156" y="28"/>
                  </a:lnTo>
                  <a:cubicBezTo>
                    <a:pt x="1155" y="29"/>
                    <a:pt x="1154" y="29"/>
                    <a:pt x="1154" y="29"/>
                  </a:cubicBezTo>
                  <a:lnTo>
                    <a:pt x="1129" y="29"/>
                  </a:lnTo>
                  <a:lnTo>
                    <a:pt x="1131" y="28"/>
                  </a:lnTo>
                  <a:lnTo>
                    <a:pt x="1105" y="33"/>
                  </a:lnTo>
                  <a:lnTo>
                    <a:pt x="1071" y="37"/>
                  </a:lnTo>
                  <a:lnTo>
                    <a:pt x="1043" y="37"/>
                  </a:lnTo>
                  <a:lnTo>
                    <a:pt x="1014" y="41"/>
                  </a:lnTo>
                  <a:lnTo>
                    <a:pt x="976" y="45"/>
                  </a:lnTo>
                  <a:lnTo>
                    <a:pt x="921" y="49"/>
                  </a:lnTo>
                  <a:lnTo>
                    <a:pt x="859" y="53"/>
                  </a:lnTo>
                  <a:lnTo>
                    <a:pt x="801" y="58"/>
                  </a:lnTo>
                  <a:lnTo>
                    <a:pt x="734" y="62"/>
                  </a:lnTo>
                  <a:lnTo>
                    <a:pt x="671" y="66"/>
                  </a:lnTo>
                  <a:lnTo>
                    <a:pt x="609" y="66"/>
                  </a:lnTo>
                  <a:lnTo>
                    <a:pt x="542" y="70"/>
                  </a:lnTo>
                  <a:lnTo>
                    <a:pt x="476" y="70"/>
                  </a:lnTo>
                  <a:lnTo>
                    <a:pt x="417" y="74"/>
                  </a:lnTo>
                  <a:lnTo>
                    <a:pt x="359" y="74"/>
                  </a:lnTo>
                  <a:lnTo>
                    <a:pt x="304" y="74"/>
                  </a:lnTo>
                  <a:lnTo>
                    <a:pt x="250" y="74"/>
                  </a:lnTo>
                  <a:lnTo>
                    <a:pt x="204" y="74"/>
                  </a:lnTo>
                  <a:lnTo>
                    <a:pt x="159" y="74"/>
                  </a:lnTo>
                  <a:lnTo>
                    <a:pt x="125" y="74"/>
                  </a:lnTo>
                  <a:lnTo>
                    <a:pt x="92" y="74"/>
                  </a:lnTo>
                  <a:lnTo>
                    <a:pt x="67" y="74"/>
                  </a:lnTo>
                  <a:lnTo>
                    <a:pt x="50" y="74"/>
                  </a:lnTo>
                  <a:lnTo>
                    <a:pt x="42" y="74"/>
                  </a:lnTo>
                  <a:lnTo>
                    <a:pt x="42" y="50"/>
                  </a:lnTo>
                  <a:lnTo>
                    <a:pt x="50" y="50"/>
                  </a:lnTo>
                  <a:lnTo>
                    <a:pt x="71" y="50"/>
                  </a:lnTo>
                  <a:lnTo>
                    <a:pt x="105" y="50"/>
                  </a:lnTo>
                  <a:lnTo>
                    <a:pt x="113" y="50"/>
                  </a:lnTo>
                  <a:lnTo>
                    <a:pt x="121" y="50"/>
                  </a:lnTo>
                  <a:lnTo>
                    <a:pt x="130" y="50"/>
                  </a:lnTo>
                  <a:lnTo>
                    <a:pt x="142" y="50"/>
                  </a:lnTo>
                  <a:lnTo>
                    <a:pt x="150" y="50"/>
                  </a:lnTo>
                  <a:lnTo>
                    <a:pt x="159" y="50"/>
                  </a:lnTo>
                  <a:lnTo>
                    <a:pt x="167" y="50"/>
                  </a:lnTo>
                  <a:lnTo>
                    <a:pt x="175" y="50"/>
                  </a:lnTo>
                  <a:lnTo>
                    <a:pt x="180" y="50"/>
                  </a:lnTo>
                  <a:lnTo>
                    <a:pt x="184" y="50"/>
                  </a:lnTo>
                  <a:lnTo>
                    <a:pt x="192" y="50"/>
                  </a:lnTo>
                  <a:lnTo>
                    <a:pt x="192" y="74"/>
                  </a:lnTo>
                  <a:lnTo>
                    <a:pt x="184" y="74"/>
                  </a:lnTo>
                  <a:lnTo>
                    <a:pt x="180" y="74"/>
                  </a:lnTo>
                  <a:lnTo>
                    <a:pt x="171" y="74"/>
                  </a:lnTo>
                  <a:lnTo>
                    <a:pt x="159" y="74"/>
                  </a:lnTo>
                  <a:lnTo>
                    <a:pt x="142" y="74"/>
                  </a:lnTo>
                  <a:lnTo>
                    <a:pt x="121" y="74"/>
                  </a:lnTo>
                  <a:lnTo>
                    <a:pt x="100" y="74"/>
                  </a:lnTo>
                  <a:lnTo>
                    <a:pt x="67" y="74"/>
                  </a:lnTo>
                  <a:lnTo>
                    <a:pt x="38" y="74"/>
                  </a:lnTo>
                  <a:lnTo>
                    <a:pt x="0" y="74"/>
                  </a:lnTo>
                  <a:lnTo>
                    <a:pt x="0" y="5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8" name="Freeform 117">
              <a:extLst>
                <a:ext uri="{FF2B5EF4-FFF2-40B4-BE49-F238E27FC236}">
                  <a16:creationId xmlns:a16="http://schemas.microsoft.com/office/drawing/2014/main" id="{00000000-0008-0000-0000-000076000000}"/>
                </a:ext>
              </a:extLst>
            </xdr:cNvPr>
            <xdr:cNvSpPr>
              <a:spLocks/>
            </xdr:cNvSpPr>
          </xdr:nvSpPr>
          <xdr:spPr bwMode="auto">
            <a:xfrm>
              <a:off x="4174" y="1421"/>
              <a:ext cx="67" cy="41"/>
            </a:xfrm>
            <a:custGeom>
              <a:avLst/>
              <a:gdLst>
                <a:gd name="T0" fmla="*/ 13 w 67"/>
                <a:gd name="T1" fmla="*/ 0 h 41"/>
                <a:gd name="T2" fmla="*/ 67 w 67"/>
                <a:gd name="T3" fmla="*/ 40 h 41"/>
                <a:gd name="T4" fmla="*/ 0 w 67"/>
                <a:gd name="T5" fmla="*/ 41 h 41"/>
                <a:gd name="T6" fmla="*/ 13 w 67"/>
                <a:gd name="T7" fmla="*/ 0 h 41"/>
              </a:gdLst>
              <a:ahLst/>
              <a:cxnLst>
                <a:cxn ang="0">
                  <a:pos x="T0" y="T1"/>
                </a:cxn>
                <a:cxn ang="0">
                  <a:pos x="T2" y="T3"/>
                </a:cxn>
                <a:cxn ang="0">
                  <a:pos x="T4" y="T5"/>
                </a:cxn>
                <a:cxn ang="0">
                  <a:pos x="T6" y="T7"/>
                </a:cxn>
              </a:cxnLst>
              <a:rect l="0" t="0" r="r" b="b"/>
              <a:pathLst>
                <a:path w="67" h="41">
                  <a:moveTo>
                    <a:pt x="13" y="0"/>
                  </a:moveTo>
                  <a:lnTo>
                    <a:pt x="67" y="40"/>
                  </a:lnTo>
                  <a:lnTo>
                    <a:pt x="0" y="41"/>
                  </a:lnTo>
                  <a:lnTo>
                    <a:pt x="13"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9" name="Freeform 118">
              <a:extLst>
                <a:ext uri="{FF2B5EF4-FFF2-40B4-BE49-F238E27FC236}">
                  <a16:creationId xmlns:a16="http://schemas.microsoft.com/office/drawing/2014/main" id="{00000000-0008-0000-0000-000077000000}"/>
                </a:ext>
              </a:extLst>
            </xdr:cNvPr>
            <xdr:cNvSpPr>
              <a:spLocks/>
            </xdr:cNvSpPr>
          </xdr:nvSpPr>
          <xdr:spPr bwMode="auto">
            <a:xfrm>
              <a:off x="2114" y="1947"/>
              <a:ext cx="117" cy="73"/>
            </a:xfrm>
            <a:custGeom>
              <a:avLst/>
              <a:gdLst>
                <a:gd name="T0" fmla="*/ 1247 w 1301"/>
                <a:gd name="T1" fmla="*/ 776 h 813"/>
                <a:gd name="T2" fmla="*/ 1215 w 1301"/>
                <a:gd name="T3" fmla="*/ 687 h 813"/>
                <a:gd name="T4" fmla="*/ 1114 w 1301"/>
                <a:gd name="T5" fmla="*/ 512 h 813"/>
                <a:gd name="T6" fmla="*/ 973 w 1301"/>
                <a:gd name="T7" fmla="*/ 322 h 813"/>
                <a:gd name="T8" fmla="*/ 869 w 1301"/>
                <a:gd name="T9" fmla="*/ 210 h 813"/>
                <a:gd name="T10" fmla="*/ 771 w 1301"/>
                <a:gd name="T11" fmla="*/ 120 h 813"/>
                <a:gd name="T12" fmla="*/ 683 w 1301"/>
                <a:gd name="T13" fmla="*/ 63 h 813"/>
                <a:gd name="T14" fmla="*/ 625 w 1301"/>
                <a:gd name="T15" fmla="*/ 48 h 813"/>
                <a:gd name="T16" fmla="*/ 602 w 1301"/>
                <a:gd name="T17" fmla="*/ 54 h 813"/>
                <a:gd name="T18" fmla="*/ 575 w 1301"/>
                <a:gd name="T19" fmla="*/ 66 h 813"/>
                <a:gd name="T20" fmla="*/ 524 w 1301"/>
                <a:gd name="T21" fmla="*/ 97 h 813"/>
                <a:gd name="T22" fmla="*/ 510 w 1301"/>
                <a:gd name="T23" fmla="*/ 113 h 813"/>
                <a:gd name="T24" fmla="*/ 483 w 1301"/>
                <a:gd name="T25" fmla="*/ 133 h 813"/>
                <a:gd name="T26" fmla="*/ 443 w 1301"/>
                <a:gd name="T27" fmla="*/ 171 h 813"/>
                <a:gd name="T28" fmla="*/ 416 w 1301"/>
                <a:gd name="T29" fmla="*/ 192 h 813"/>
                <a:gd name="T30" fmla="*/ 376 w 1301"/>
                <a:gd name="T31" fmla="*/ 213 h 813"/>
                <a:gd name="T32" fmla="*/ 298 w 1301"/>
                <a:gd name="T33" fmla="*/ 239 h 813"/>
                <a:gd name="T34" fmla="*/ 248 w 1301"/>
                <a:gd name="T35" fmla="*/ 240 h 813"/>
                <a:gd name="T36" fmla="*/ 173 w 1301"/>
                <a:gd name="T37" fmla="*/ 240 h 813"/>
                <a:gd name="T38" fmla="*/ 148 w 1301"/>
                <a:gd name="T39" fmla="*/ 232 h 813"/>
                <a:gd name="T40" fmla="*/ 82 w 1301"/>
                <a:gd name="T41" fmla="*/ 222 h 813"/>
                <a:gd name="T42" fmla="*/ 0 w 1301"/>
                <a:gd name="T43" fmla="*/ 198 h 813"/>
                <a:gd name="T44" fmla="*/ 72 w 1301"/>
                <a:gd name="T45" fmla="*/ 168 h 813"/>
                <a:gd name="T46" fmla="*/ 114 w 1301"/>
                <a:gd name="T47" fmla="*/ 184 h 813"/>
                <a:gd name="T48" fmla="*/ 180 w 1301"/>
                <a:gd name="T49" fmla="*/ 194 h 813"/>
                <a:gd name="T50" fmla="*/ 223 w 1301"/>
                <a:gd name="T51" fmla="*/ 192 h 813"/>
                <a:gd name="T52" fmla="*/ 290 w 1301"/>
                <a:gd name="T53" fmla="*/ 192 h 813"/>
                <a:gd name="T54" fmla="*/ 333 w 1301"/>
                <a:gd name="T55" fmla="*/ 177 h 813"/>
                <a:gd name="T56" fmla="*/ 388 w 1301"/>
                <a:gd name="T57" fmla="*/ 153 h 813"/>
                <a:gd name="T58" fmla="*/ 405 w 1301"/>
                <a:gd name="T59" fmla="*/ 136 h 813"/>
                <a:gd name="T60" fmla="*/ 432 w 1301"/>
                <a:gd name="T61" fmla="*/ 116 h 813"/>
                <a:gd name="T62" fmla="*/ 472 w 1301"/>
                <a:gd name="T63" fmla="*/ 78 h 813"/>
                <a:gd name="T64" fmla="*/ 499 w 1301"/>
                <a:gd name="T65" fmla="*/ 58 h 813"/>
                <a:gd name="T66" fmla="*/ 524 w 1301"/>
                <a:gd name="T67" fmla="*/ 49 h 813"/>
                <a:gd name="T68" fmla="*/ 564 w 1301"/>
                <a:gd name="T69" fmla="*/ 20 h 813"/>
                <a:gd name="T70" fmla="*/ 608 w 1301"/>
                <a:gd name="T71" fmla="*/ 0 h 813"/>
                <a:gd name="T72" fmla="*/ 659 w 1301"/>
                <a:gd name="T73" fmla="*/ 2 h 813"/>
                <a:gd name="T74" fmla="*/ 754 w 1301"/>
                <a:gd name="T75" fmla="*/ 54 h 813"/>
                <a:gd name="T76" fmla="*/ 851 w 1301"/>
                <a:gd name="T77" fmla="*/ 124 h 813"/>
                <a:gd name="T78" fmla="*/ 962 w 1301"/>
                <a:gd name="T79" fmla="*/ 227 h 813"/>
                <a:gd name="T80" fmla="*/ 1105 w 1301"/>
                <a:gd name="T81" fmla="*/ 411 h 813"/>
                <a:gd name="T82" fmla="*/ 1223 w 1301"/>
                <a:gd name="T83" fmla="*/ 605 h 813"/>
                <a:gd name="T84" fmla="*/ 1275 w 1301"/>
                <a:gd name="T85" fmla="*/ 716 h 813"/>
                <a:gd name="T86" fmla="*/ 1301 w 1301"/>
                <a:gd name="T87" fmla="*/ 804 h 8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301" h="813">
                  <a:moveTo>
                    <a:pt x="1254" y="813"/>
                  </a:moveTo>
                  <a:lnTo>
                    <a:pt x="1246" y="771"/>
                  </a:lnTo>
                  <a:lnTo>
                    <a:pt x="1247" y="776"/>
                  </a:lnTo>
                  <a:lnTo>
                    <a:pt x="1230" y="734"/>
                  </a:lnTo>
                  <a:lnTo>
                    <a:pt x="1213" y="683"/>
                  </a:lnTo>
                  <a:lnTo>
                    <a:pt x="1215" y="687"/>
                  </a:lnTo>
                  <a:lnTo>
                    <a:pt x="1181" y="629"/>
                  </a:lnTo>
                  <a:lnTo>
                    <a:pt x="1148" y="570"/>
                  </a:lnTo>
                  <a:lnTo>
                    <a:pt x="1114" y="512"/>
                  </a:lnTo>
                  <a:lnTo>
                    <a:pt x="1065" y="438"/>
                  </a:lnTo>
                  <a:lnTo>
                    <a:pt x="1017" y="382"/>
                  </a:lnTo>
                  <a:lnTo>
                    <a:pt x="973" y="322"/>
                  </a:lnTo>
                  <a:lnTo>
                    <a:pt x="924" y="256"/>
                  </a:lnTo>
                  <a:lnTo>
                    <a:pt x="927" y="260"/>
                  </a:lnTo>
                  <a:lnTo>
                    <a:pt x="869" y="210"/>
                  </a:lnTo>
                  <a:lnTo>
                    <a:pt x="817" y="158"/>
                  </a:lnTo>
                  <a:lnTo>
                    <a:pt x="768" y="118"/>
                  </a:lnTo>
                  <a:lnTo>
                    <a:pt x="771" y="120"/>
                  </a:lnTo>
                  <a:lnTo>
                    <a:pt x="730" y="95"/>
                  </a:lnTo>
                  <a:lnTo>
                    <a:pt x="678" y="61"/>
                  </a:lnTo>
                  <a:lnTo>
                    <a:pt x="683" y="63"/>
                  </a:lnTo>
                  <a:lnTo>
                    <a:pt x="641" y="47"/>
                  </a:lnTo>
                  <a:lnTo>
                    <a:pt x="650" y="48"/>
                  </a:lnTo>
                  <a:lnTo>
                    <a:pt x="625" y="48"/>
                  </a:lnTo>
                  <a:lnTo>
                    <a:pt x="608" y="48"/>
                  </a:lnTo>
                  <a:lnTo>
                    <a:pt x="619" y="46"/>
                  </a:lnTo>
                  <a:lnTo>
                    <a:pt x="602" y="54"/>
                  </a:lnTo>
                  <a:lnTo>
                    <a:pt x="585" y="63"/>
                  </a:lnTo>
                  <a:lnTo>
                    <a:pt x="568" y="71"/>
                  </a:lnTo>
                  <a:lnTo>
                    <a:pt x="575" y="66"/>
                  </a:lnTo>
                  <a:lnTo>
                    <a:pt x="558" y="83"/>
                  </a:lnTo>
                  <a:cubicBezTo>
                    <a:pt x="555" y="86"/>
                    <a:pt x="552" y="88"/>
                    <a:pt x="549" y="89"/>
                  </a:cubicBezTo>
                  <a:lnTo>
                    <a:pt x="524" y="97"/>
                  </a:lnTo>
                  <a:lnTo>
                    <a:pt x="533" y="92"/>
                  </a:lnTo>
                  <a:lnTo>
                    <a:pt x="516" y="108"/>
                  </a:lnTo>
                  <a:cubicBezTo>
                    <a:pt x="514" y="110"/>
                    <a:pt x="512" y="112"/>
                    <a:pt x="510" y="113"/>
                  </a:cubicBezTo>
                  <a:lnTo>
                    <a:pt x="493" y="121"/>
                  </a:lnTo>
                  <a:lnTo>
                    <a:pt x="499" y="117"/>
                  </a:lnTo>
                  <a:lnTo>
                    <a:pt x="483" y="133"/>
                  </a:lnTo>
                  <a:lnTo>
                    <a:pt x="466" y="150"/>
                  </a:lnTo>
                  <a:lnTo>
                    <a:pt x="449" y="167"/>
                  </a:lnTo>
                  <a:cubicBezTo>
                    <a:pt x="447" y="168"/>
                    <a:pt x="445" y="170"/>
                    <a:pt x="443" y="171"/>
                  </a:cubicBezTo>
                  <a:lnTo>
                    <a:pt x="426" y="179"/>
                  </a:lnTo>
                  <a:lnTo>
                    <a:pt x="432" y="175"/>
                  </a:lnTo>
                  <a:lnTo>
                    <a:pt x="416" y="192"/>
                  </a:lnTo>
                  <a:cubicBezTo>
                    <a:pt x="414" y="193"/>
                    <a:pt x="412" y="195"/>
                    <a:pt x="409" y="196"/>
                  </a:cubicBezTo>
                  <a:lnTo>
                    <a:pt x="393" y="204"/>
                  </a:lnTo>
                  <a:lnTo>
                    <a:pt x="376" y="213"/>
                  </a:lnTo>
                  <a:lnTo>
                    <a:pt x="348" y="222"/>
                  </a:lnTo>
                  <a:lnTo>
                    <a:pt x="323" y="231"/>
                  </a:lnTo>
                  <a:lnTo>
                    <a:pt x="298" y="239"/>
                  </a:lnTo>
                  <a:cubicBezTo>
                    <a:pt x="295" y="240"/>
                    <a:pt x="293" y="240"/>
                    <a:pt x="290" y="240"/>
                  </a:cubicBezTo>
                  <a:lnTo>
                    <a:pt x="273" y="240"/>
                  </a:lnTo>
                  <a:lnTo>
                    <a:pt x="248" y="240"/>
                  </a:lnTo>
                  <a:lnTo>
                    <a:pt x="223" y="240"/>
                  </a:lnTo>
                  <a:lnTo>
                    <a:pt x="198" y="240"/>
                  </a:lnTo>
                  <a:lnTo>
                    <a:pt x="173" y="240"/>
                  </a:lnTo>
                  <a:cubicBezTo>
                    <a:pt x="170" y="240"/>
                    <a:pt x="168" y="240"/>
                    <a:pt x="165" y="239"/>
                  </a:cubicBezTo>
                  <a:lnTo>
                    <a:pt x="140" y="231"/>
                  </a:lnTo>
                  <a:lnTo>
                    <a:pt x="148" y="232"/>
                  </a:lnTo>
                  <a:lnTo>
                    <a:pt x="114" y="232"/>
                  </a:lnTo>
                  <a:cubicBezTo>
                    <a:pt x="112" y="232"/>
                    <a:pt x="109" y="232"/>
                    <a:pt x="107" y="231"/>
                  </a:cubicBezTo>
                  <a:lnTo>
                    <a:pt x="82" y="222"/>
                  </a:lnTo>
                  <a:lnTo>
                    <a:pt x="56" y="214"/>
                  </a:lnTo>
                  <a:lnTo>
                    <a:pt x="31" y="206"/>
                  </a:lnTo>
                  <a:lnTo>
                    <a:pt x="0" y="198"/>
                  </a:lnTo>
                  <a:lnTo>
                    <a:pt x="11" y="151"/>
                  </a:lnTo>
                  <a:lnTo>
                    <a:pt x="47" y="160"/>
                  </a:lnTo>
                  <a:lnTo>
                    <a:pt x="72" y="168"/>
                  </a:lnTo>
                  <a:lnTo>
                    <a:pt x="97" y="177"/>
                  </a:lnTo>
                  <a:lnTo>
                    <a:pt x="122" y="185"/>
                  </a:lnTo>
                  <a:lnTo>
                    <a:pt x="114" y="184"/>
                  </a:lnTo>
                  <a:lnTo>
                    <a:pt x="148" y="184"/>
                  </a:lnTo>
                  <a:cubicBezTo>
                    <a:pt x="150" y="184"/>
                    <a:pt x="153" y="184"/>
                    <a:pt x="155" y="185"/>
                  </a:cubicBezTo>
                  <a:lnTo>
                    <a:pt x="180" y="194"/>
                  </a:lnTo>
                  <a:lnTo>
                    <a:pt x="173" y="192"/>
                  </a:lnTo>
                  <a:lnTo>
                    <a:pt x="198" y="192"/>
                  </a:lnTo>
                  <a:lnTo>
                    <a:pt x="223" y="192"/>
                  </a:lnTo>
                  <a:lnTo>
                    <a:pt x="248" y="192"/>
                  </a:lnTo>
                  <a:lnTo>
                    <a:pt x="273" y="192"/>
                  </a:lnTo>
                  <a:lnTo>
                    <a:pt x="290" y="192"/>
                  </a:lnTo>
                  <a:lnTo>
                    <a:pt x="282" y="194"/>
                  </a:lnTo>
                  <a:lnTo>
                    <a:pt x="308" y="185"/>
                  </a:lnTo>
                  <a:lnTo>
                    <a:pt x="333" y="177"/>
                  </a:lnTo>
                  <a:lnTo>
                    <a:pt x="355" y="170"/>
                  </a:lnTo>
                  <a:lnTo>
                    <a:pt x="371" y="161"/>
                  </a:lnTo>
                  <a:lnTo>
                    <a:pt x="388" y="153"/>
                  </a:lnTo>
                  <a:lnTo>
                    <a:pt x="382" y="158"/>
                  </a:lnTo>
                  <a:lnTo>
                    <a:pt x="399" y="141"/>
                  </a:lnTo>
                  <a:cubicBezTo>
                    <a:pt x="400" y="139"/>
                    <a:pt x="403" y="138"/>
                    <a:pt x="405" y="136"/>
                  </a:cubicBezTo>
                  <a:lnTo>
                    <a:pt x="422" y="128"/>
                  </a:lnTo>
                  <a:lnTo>
                    <a:pt x="415" y="133"/>
                  </a:lnTo>
                  <a:lnTo>
                    <a:pt x="432" y="116"/>
                  </a:lnTo>
                  <a:lnTo>
                    <a:pt x="449" y="99"/>
                  </a:lnTo>
                  <a:lnTo>
                    <a:pt x="466" y="83"/>
                  </a:lnTo>
                  <a:cubicBezTo>
                    <a:pt x="467" y="81"/>
                    <a:pt x="469" y="79"/>
                    <a:pt x="472" y="78"/>
                  </a:cubicBezTo>
                  <a:lnTo>
                    <a:pt x="488" y="70"/>
                  </a:lnTo>
                  <a:lnTo>
                    <a:pt x="482" y="74"/>
                  </a:lnTo>
                  <a:lnTo>
                    <a:pt x="499" y="58"/>
                  </a:lnTo>
                  <a:cubicBezTo>
                    <a:pt x="502" y="55"/>
                    <a:pt x="505" y="53"/>
                    <a:pt x="508" y="52"/>
                  </a:cubicBezTo>
                  <a:lnTo>
                    <a:pt x="533" y="43"/>
                  </a:lnTo>
                  <a:lnTo>
                    <a:pt x="524" y="49"/>
                  </a:lnTo>
                  <a:lnTo>
                    <a:pt x="541" y="32"/>
                  </a:lnTo>
                  <a:cubicBezTo>
                    <a:pt x="543" y="31"/>
                    <a:pt x="545" y="29"/>
                    <a:pt x="547" y="28"/>
                  </a:cubicBezTo>
                  <a:lnTo>
                    <a:pt x="564" y="20"/>
                  </a:lnTo>
                  <a:lnTo>
                    <a:pt x="581" y="11"/>
                  </a:lnTo>
                  <a:lnTo>
                    <a:pt x="597" y="3"/>
                  </a:lnTo>
                  <a:cubicBezTo>
                    <a:pt x="601" y="1"/>
                    <a:pt x="604" y="0"/>
                    <a:pt x="608" y="0"/>
                  </a:cubicBezTo>
                  <a:lnTo>
                    <a:pt x="625" y="0"/>
                  </a:lnTo>
                  <a:lnTo>
                    <a:pt x="650" y="0"/>
                  </a:lnTo>
                  <a:cubicBezTo>
                    <a:pt x="653" y="0"/>
                    <a:pt x="656" y="1"/>
                    <a:pt x="659" y="2"/>
                  </a:cubicBezTo>
                  <a:lnTo>
                    <a:pt x="701" y="19"/>
                  </a:lnTo>
                  <a:cubicBezTo>
                    <a:pt x="702" y="19"/>
                    <a:pt x="704" y="20"/>
                    <a:pt x="705" y="21"/>
                  </a:cubicBezTo>
                  <a:lnTo>
                    <a:pt x="754" y="54"/>
                  </a:lnTo>
                  <a:lnTo>
                    <a:pt x="796" y="79"/>
                  </a:lnTo>
                  <a:cubicBezTo>
                    <a:pt x="797" y="80"/>
                    <a:pt x="798" y="80"/>
                    <a:pt x="799" y="81"/>
                  </a:cubicBezTo>
                  <a:lnTo>
                    <a:pt x="851" y="124"/>
                  </a:lnTo>
                  <a:lnTo>
                    <a:pt x="900" y="173"/>
                  </a:lnTo>
                  <a:lnTo>
                    <a:pt x="958" y="223"/>
                  </a:lnTo>
                  <a:cubicBezTo>
                    <a:pt x="960" y="224"/>
                    <a:pt x="961" y="225"/>
                    <a:pt x="962" y="227"/>
                  </a:cubicBezTo>
                  <a:lnTo>
                    <a:pt x="1012" y="294"/>
                  </a:lnTo>
                  <a:lnTo>
                    <a:pt x="1053" y="351"/>
                  </a:lnTo>
                  <a:lnTo>
                    <a:pt x="1105" y="411"/>
                  </a:lnTo>
                  <a:lnTo>
                    <a:pt x="1156" y="488"/>
                  </a:lnTo>
                  <a:lnTo>
                    <a:pt x="1189" y="546"/>
                  </a:lnTo>
                  <a:lnTo>
                    <a:pt x="1223" y="605"/>
                  </a:lnTo>
                  <a:lnTo>
                    <a:pt x="1256" y="663"/>
                  </a:lnTo>
                  <a:cubicBezTo>
                    <a:pt x="1257" y="664"/>
                    <a:pt x="1258" y="666"/>
                    <a:pt x="1258" y="667"/>
                  </a:cubicBezTo>
                  <a:lnTo>
                    <a:pt x="1275" y="716"/>
                  </a:lnTo>
                  <a:lnTo>
                    <a:pt x="1291" y="758"/>
                  </a:lnTo>
                  <a:cubicBezTo>
                    <a:pt x="1292" y="759"/>
                    <a:pt x="1292" y="761"/>
                    <a:pt x="1293" y="762"/>
                  </a:cubicBezTo>
                  <a:lnTo>
                    <a:pt x="1301" y="804"/>
                  </a:lnTo>
                  <a:lnTo>
                    <a:pt x="1254" y="813"/>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0" name="Freeform 119">
              <a:extLst>
                <a:ext uri="{FF2B5EF4-FFF2-40B4-BE49-F238E27FC236}">
                  <a16:creationId xmlns:a16="http://schemas.microsoft.com/office/drawing/2014/main" id="{00000000-0008-0000-0000-000078000000}"/>
                </a:ext>
              </a:extLst>
            </xdr:cNvPr>
            <xdr:cNvSpPr>
              <a:spLocks/>
            </xdr:cNvSpPr>
          </xdr:nvSpPr>
          <xdr:spPr bwMode="auto">
            <a:xfrm>
              <a:off x="2066" y="1931"/>
              <a:ext cx="65" cy="52"/>
            </a:xfrm>
            <a:custGeom>
              <a:avLst/>
              <a:gdLst>
                <a:gd name="T0" fmla="*/ 65 w 65"/>
                <a:gd name="T1" fmla="*/ 16 h 52"/>
                <a:gd name="T2" fmla="*/ 0 w 65"/>
                <a:gd name="T3" fmla="*/ 0 h 52"/>
                <a:gd name="T4" fmla="*/ 43 w 65"/>
                <a:gd name="T5" fmla="*/ 52 h 52"/>
                <a:gd name="T6" fmla="*/ 65 w 65"/>
                <a:gd name="T7" fmla="*/ 16 h 52"/>
              </a:gdLst>
              <a:ahLst/>
              <a:cxnLst>
                <a:cxn ang="0">
                  <a:pos x="T0" y="T1"/>
                </a:cxn>
                <a:cxn ang="0">
                  <a:pos x="T2" y="T3"/>
                </a:cxn>
                <a:cxn ang="0">
                  <a:pos x="T4" y="T5"/>
                </a:cxn>
                <a:cxn ang="0">
                  <a:pos x="T6" y="T7"/>
                </a:cxn>
              </a:cxnLst>
              <a:rect l="0" t="0" r="r" b="b"/>
              <a:pathLst>
                <a:path w="65" h="52">
                  <a:moveTo>
                    <a:pt x="65" y="16"/>
                  </a:moveTo>
                  <a:lnTo>
                    <a:pt x="0" y="0"/>
                  </a:lnTo>
                  <a:lnTo>
                    <a:pt x="43" y="52"/>
                  </a:lnTo>
                  <a:lnTo>
                    <a:pt x="65" y="16"/>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1" name="Freeform 120">
              <a:extLst>
                <a:ext uri="{FF2B5EF4-FFF2-40B4-BE49-F238E27FC236}">
                  <a16:creationId xmlns:a16="http://schemas.microsoft.com/office/drawing/2014/main" id="{00000000-0008-0000-0000-000079000000}"/>
                </a:ext>
              </a:extLst>
            </xdr:cNvPr>
            <xdr:cNvSpPr>
              <a:spLocks/>
            </xdr:cNvSpPr>
          </xdr:nvSpPr>
          <xdr:spPr bwMode="auto">
            <a:xfrm>
              <a:off x="2947" y="2517"/>
              <a:ext cx="177" cy="5"/>
            </a:xfrm>
            <a:custGeom>
              <a:avLst/>
              <a:gdLst>
                <a:gd name="T0" fmla="*/ 0 w 177"/>
                <a:gd name="T1" fmla="*/ 0 h 5"/>
                <a:gd name="T2" fmla="*/ 177 w 177"/>
                <a:gd name="T3" fmla="*/ 0 h 5"/>
                <a:gd name="T4" fmla="*/ 177 w 177"/>
                <a:gd name="T5" fmla="*/ 5 h 5"/>
                <a:gd name="T6" fmla="*/ 0 w 177"/>
                <a:gd name="T7" fmla="*/ 4 h 5"/>
                <a:gd name="T8" fmla="*/ 0 w 177"/>
                <a:gd name="T9" fmla="*/ 0 h 5"/>
              </a:gdLst>
              <a:ahLst/>
              <a:cxnLst>
                <a:cxn ang="0">
                  <a:pos x="T0" y="T1"/>
                </a:cxn>
                <a:cxn ang="0">
                  <a:pos x="T2" y="T3"/>
                </a:cxn>
                <a:cxn ang="0">
                  <a:pos x="T4" y="T5"/>
                </a:cxn>
                <a:cxn ang="0">
                  <a:pos x="T6" y="T7"/>
                </a:cxn>
                <a:cxn ang="0">
                  <a:pos x="T8" y="T9"/>
                </a:cxn>
              </a:cxnLst>
              <a:rect l="0" t="0" r="r" b="b"/>
              <a:pathLst>
                <a:path w="177" h="5">
                  <a:moveTo>
                    <a:pt x="0" y="0"/>
                  </a:moveTo>
                  <a:lnTo>
                    <a:pt x="177" y="0"/>
                  </a:lnTo>
                  <a:lnTo>
                    <a:pt x="177" y="5"/>
                  </a:lnTo>
                  <a:lnTo>
                    <a:pt x="0" y="4"/>
                  </a:lnTo>
                  <a:lnTo>
                    <a:pt x="0"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2" name="Freeform 121">
              <a:extLst>
                <a:ext uri="{FF2B5EF4-FFF2-40B4-BE49-F238E27FC236}">
                  <a16:creationId xmlns:a16="http://schemas.microsoft.com/office/drawing/2014/main" id="{00000000-0008-0000-0000-00007A000000}"/>
                </a:ext>
              </a:extLst>
            </xdr:cNvPr>
            <xdr:cNvSpPr>
              <a:spLocks/>
            </xdr:cNvSpPr>
          </xdr:nvSpPr>
          <xdr:spPr bwMode="auto">
            <a:xfrm>
              <a:off x="2947" y="2532"/>
              <a:ext cx="177" cy="5"/>
            </a:xfrm>
            <a:custGeom>
              <a:avLst/>
              <a:gdLst>
                <a:gd name="T0" fmla="*/ 0 w 177"/>
                <a:gd name="T1" fmla="*/ 0 h 5"/>
                <a:gd name="T2" fmla="*/ 177 w 177"/>
                <a:gd name="T3" fmla="*/ 1 h 5"/>
                <a:gd name="T4" fmla="*/ 177 w 177"/>
                <a:gd name="T5" fmla="*/ 5 h 5"/>
                <a:gd name="T6" fmla="*/ 0 w 177"/>
                <a:gd name="T7" fmla="*/ 4 h 5"/>
                <a:gd name="T8" fmla="*/ 0 w 177"/>
                <a:gd name="T9" fmla="*/ 0 h 5"/>
              </a:gdLst>
              <a:ahLst/>
              <a:cxnLst>
                <a:cxn ang="0">
                  <a:pos x="T0" y="T1"/>
                </a:cxn>
                <a:cxn ang="0">
                  <a:pos x="T2" y="T3"/>
                </a:cxn>
                <a:cxn ang="0">
                  <a:pos x="T4" y="T5"/>
                </a:cxn>
                <a:cxn ang="0">
                  <a:pos x="T6" y="T7"/>
                </a:cxn>
                <a:cxn ang="0">
                  <a:pos x="T8" y="T9"/>
                </a:cxn>
              </a:cxnLst>
              <a:rect l="0" t="0" r="r" b="b"/>
              <a:pathLst>
                <a:path w="177" h="5">
                  <a:moveTo>
                    <a:pt x="0" y="0"/>
                  </a:moveTo>
                  <a:lnTo>
                    <a:pt x="177" y="1"/>
                  </a:lnTo>
                  <a:lnTo>
                    <a:pt x="177" y="5"/>
                  </a:lnTo>
                  <a:lnTo>
                    <a:pt x="0" y="4"/>
                  </a:lnTo>
                  <a:lnTo>
                    <a:pt x="0"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3" name="Freeform 122">
              <a:extLst>
                <a:ext uri="{FF2B5EF4-FFF2-40B4-BE49-F238E27FC236}">
                  <a16:creationId xmlns:a16="http://schemas.microsoft.com/office/drawing/2014/main" id="{00000000-0008-0000-0000-00007B000000}"/>
                </a:ext>
              </a:extLst>
            </xdr:cNvPr>
            <xdr:cNvSpPr>
              <a:spLocks/>
            </xdr:cNvSpPr>
          </xdr:nvSpPr>
          <xdr:spPr bwMode="auto">
            <a:xfrm>
              <a:off x="2889" y="2504"/>
              <a:ext cx="58" cy="45"/>
            </a:xfrm>
            <a:custGeom>
              <a:avLst/>
              <a:gdLst>
                <a:gd name="T0" fmla="*/ 0 w 58"/>
                <a:gd name="T1" fmla="*/ 0 h 45"/>
                <a:gd name="T2" fmla="*/ 0 w 58"/>
                <a:gd name="T3" fmla="*/ 45 h 45"/>
                <a:gd name="T4" fmla="*/ 58 w 58"/>
                <a:gd name="T5" fmla="*/ 0 h 45"/>
                <a:gd name="T6" fmla="*/ 58 w 58"/>
                <a:gd name="T7" fmla="*/ 45 h 45"/>
                <a:gd name="T8" fmla="*/ 0 w 58"/>
                <a:gd name="T9" fmla="*/ 0 h 45"/>
              </a:gdLst>
              <a:ahLst/>
              <a:cxnLst>
                <a:cxn ang="0">
                  <a:pos x="T0" y="T1"/>
                </a:cxn>
                <a:cxn ang="0">
                  <a:pos x="T2" y="T3"/>
                </a:cxn>
                <a:cxn ang="0">
                  <a:pos x="T4" y="T5"/>
                </a:cxn>
                <a:cxn ang="0">
                  <a:pos x="T6" y="T7"/>
                </a:cxn>
                <a:cxn ang="0">
                  <a:pos x="T8" y="T9"/>
                </a:cxn>
              </a:cxnLst>
              <a:rect l="0" t="0" r="r" b="b"/>
              <a:pathLst>
                <a:path w="58" h="45">
                  <a:moveTo>
                    <a:pt x="0" y="0"/>
                  </a:moveTo>
                  <a:lnTo>
                    <a:pt x="0" y="45"/>
                  </a:lnTo>
                  <a:lnTo>
                    <a:pt x="58" y="0"/>
                  </a:lnTo>
                  <a:lnTo>
                    <a:pt x="58" y="45"/>
                  </a:lnTo>
                  <a:lnTo>
                    <a:pt x="0"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4" name="Freeform 123">
              <a:extLst>
                <a:ext uri="{FF2B5EF4-FFF2-40B4-BE49-F238E27FC236}">
                  <a16:creationId xmlns:a16="http://schemas.microsoft.com/office/drawing/2014/main" id="{00000000-0008-0000-0000-00007C000000}"/>
                </a:ext>
              </a:extLst>
            </xdr:cNvPr>
            <xdr:cNvSpPr>
              <a:spLocks noEditPoints="1"/>
            </xdr:cNvSpPr>
          </xdr:nvSpPr>
          <xdr:spPr bwMode="auto">
            <a:xfrm>
              <a:off x="2887" y="2501"/>
              <a:ext cx="62" cy="50"/>
            </a:xfrm>
            <a:custGeom>
              <a:avLst/>
              <a:gdLst>
                <a:gd name="T0" fmla="*/ 10 w 688"/>
                <a:gd name="T1" fmla="*/ 44 h 555"/>
                <a:gd name="T2" fmla="*/ 48 w 688"/>
                <a:gd name="T3" fmla="*/ 25 h 555"/>
                <a:gd name="T4" fmla="*/ 48 w 688"/>
                <a:gd name="T5" fmla="*/ 529 h 555"/>
                <a:gd name="T6" fmla="*/ 10 w 688"/>
                <a:gd name="T7" fmla="*/ 511 h 555"/>
                <a:gd name="T8" fmla="*/ 650 w 688"/>
                <a:gd name="T9" fmla="*/ 7 h 555"/>
                <a:gd name="T10" fmla="*/ 675 w 688"/>
                <a:gd name="T11" fmla="*/ 4 h 555"/>
                <a:gd name="T12" fmla="*/ 688 w 688"/>
                <a:gd name="T13" fmla="*/ 25 h 555"/>
                <a:gd name="T14" fmla="*/ 688 w 688"/>
                <a:gd name="T15" fmla="*/ 529 h 555"/>
                <a:gd name="T16" fmla="*/ 675 w 688"/>
                <a:gd name="T17" fmla="*/ 551 h 555"/>
                <a:gd name="T18" fmla="*/ 650 w 688"/>
                <a:gd name="T19" fmla="*/ 548 h 555"/>
                <a:gd name="T20" fmla="*/ 10 w 688"/>
                <a:gd name="T21" fmla="*/ 44 h 555"/>
                <a:gd name="T22" fmla="*/ 679 w 688"/>
                <a:gd name="T23" fmla="*/ 511 h 555"/>
                <a:gd name="T24" fmla="*/ 640 w 688"/>
                <a:gd name="T25" fmla="*/ 529 h 555"/>
                <a:gd name="T26" fmla="*/ 640 w 688"/>
                <a:gd name="T27" fmla="*/ 25 h 555"/>
                <a:gd name="T28" fmla="*/ 679 w 688"/>
                <a:gd name="T29" fmla="*/ 44 h 555"/>
                <a:gd name="T30" fmla="*/ 39 w 688"/>
                <a:gd name="T31" fmla="*/ 548 h 555"/>
                <a:gd name="T32" fmla="*/ 14 w 688"/>
                <a:gd name="T33" fmla="*/ 551 h 555"/>
                <a:gd name="T34" fmla="*/ 0 w 688"/>
                <a:gd name="T35" fmla="*/ 529 h 555"/>
                <a:gd name="T36" fmla="*/ 0 w 688"/>
                <a:gd name="T37" fmla="*/ 25 h 555"/>
                <a:gd name="T38" fmla="*/ 14 w 688"/>
                <a:gd name="T39" fmla="*/ 4 h 555"/>
                <a:gd name="T40" fmla="*/ 39 w 688"/>
                <a:gd name="T41" fmla="*/ 7 h 555"/>
                <a:gd name="T42" fmla="*/ 679 w 688"/>
                <a:gd name="T43" fmla="*/ 511 h 5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688" h="555">
                  <a:moveTo>
                    <a:pt x="10" y="44"/>
                  </a:moveTo>
                  <a:lnTo>
                    <a:pt x="48" y="25"/>
                  </a:lnTo>
                  <a:lnTo>
                    <a:pt x="48" y="529"/>
                  </a:lnTo>
                  <a:lnTo>
                    <a:pt x="10" y="511"/>
                  </a:lnTo>
                  <a:lnTo>
                    <a:pt x="650" y="7"/>
                  </a:lnTo>
                  <a:cubicBezTo>
                    <a:pt x="657" y="1"/>
                    <a:pt x="667" y="0"/>
                    <a:pt x="675" y="4"/>
                  </a:cubicBezTo>
                  <a:cubicBezTo>
                    <a:pt x="683" y="8"/>
                    <a:pt x="688" y="16"/>
                    <a:pt x="688" y="25"/>
                  </a:cubicBezTo>
                  <a:lnTo>
                    <a:pt x="688" y="529"/>
                  </a:lnTo>
                  <a:cubicBezTo>
                    <a:pt x="688" y="539"/>
                    <a:pt x="683" y="547"/>
                    <a:pt x="675" y="551"/>
                  </a:cubicBezTo>
                  <a:cubicBezTo>
                    <a:pt x="667" y="555"/>
                    <a:pt x="657" y="554"/>
                    <a:pt x="650" y="548"/>
                  </a:cubicBezTo>
                  <a:lnTo>
                    <a:pt x="10" y="44"/>
                  </a:lnTo>
                  <a:close/>
                  <a:moveTo>
                    <a:pt x="679" y="511"/>
                  </a:moveTo>
                  <a:lnTo>
                    <a:pt x="640" y="529"/>
                  </a:lnTo>
                  <a:lnTo>
                    <a:pt x="640" y="25"/>
                  </a:lnTo>
                  <a:lnTo>
                    <a:pt x="679" y="44"/>
                  </a:lnTo>
                  <a:lnTo>
                    <a:pt x="39" y="548"/>
                  </a:lnTo>
                  <a:cubicBezTo>
                    <a:pt x="32" y="554"/>
                    <a:pt x="22" y="555"/>
                    <a:pt x="14" y="551"/>
                  </a:cubicBezTo>
                  <a:cubicBezTo>
                    <a:pt x="6" y="547"/>
                    <a:pt x="0" y="539"/>
                    <a:pt x="0" y="529"/>
                  </a:cubicBezTo>
                  <a:lnTo>
                    <a:pt x="0" y="25"/>
                  </a:lnTo>
                  <a:cubicBezTo>
                    <a:pt x="0" y="16"/>
                    <a:pt x="6" y="8"/>
                    <a:pt x="14" y="4"/>
                  </a:cubicBezTo>
                  <a:cubicBezTo>
                    <a:pt x="22" y="0"/>
                    <a:pt x="32" y="1"/>
                    <a:pt x="39" y="7"/>
                  </a:cubicBezTo>
                  <a:lnTo>
                    <a:pt x="679" y="511"/>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5" name="Rectangle 124">
              <a:extLst>
                <a:ext uri="{FF2B5EF4-FFF2-40B4-BE49-F238E27FC236}">
                  <a16:creationId xmlns:a16="http://schemas.microsoft.com/office/drawing/2014/main" id="{00000000-0008-0000-0000-00007D000000}"/>
                </a:ext>
              </a:extLst>
            </xdr:cNvPr>
            <xdr:cNvSpPr>
              <a:spLocks noChangeArrowheads="1"/>
            </xdr:cNvSpPr>
          </xdr:nvSpPr>
          <xdr:spPr bwMode="auto">
            <a:xfrm>
              <a:off x="2917" y="2475"/>
              <a:ext cx="4" cy="50"/>
            </a:xfrm>
            <a:prstGeom prst="rect">
              <a:avLst/>
            </a:pr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6" name="Freeform 125">
              <a:extLst>
                <a:ext uri="{FF2B5EF4-FFF2-40B4-BE49-F238E27FC236}">
                  <a16:creationId xmlns:a16="http://schemas.microsoft.com/office/drawing/2014/main" id="{00000000-0008-0000-0000-00007E000000}"/>
                </a:ext>
              </a:extLst>
            </xdr:cNvPr>
            <xdr:cNvSpPr>
              <a:spLocks/>
            </xdr:cNvSpPr>
          </xdr:nvSpPr>
          <xdr:spPr bwMode="auto">
            <a:xfrm>
              <a:off x="2887" y="2475"/>
              <a:ext cx="62" cy="16"/>
            </a:xfrm>
            <a:custGeom>
              <a:avLst/>
              <a:gdLst>
                <a:gd name="T0" fmla="*/ 48 w 688"/>
                <a:gd name="T1" fmla="*/ 0 h 184"/>
                <a:gd name="T2" fmla="*/ 48 w 688"/>
                <a:gd name="T3" fmla="*/ 160 h 184"/>
                <a:gd name="T4" fmla="*/ 24 w 688"/>
                <a:gd name="T5" fmla="*/ 136 h 184"/>
                <a:gd name="T6" fmla="*/ 664 w 688"/>
                <a:gd name="T7" fmla="*/ 136 h 184"/>
                <a:gd name="T8" fmla="*/ 640 w 688"/>
                <a:gd name="T9" fmla="*/ 160 h 184"/>
                <a:gd name="T10" fmla="*/ 640 w 688"/>
                <a:gd name="T11" fmla="*/ 0 h 184"/>
                <a:gd name="T12" fmla="*/ 688 w 688"/>
                <a:gd name="T13" fmla="*/ 0 h 184"/>
                <a:gd name="T14" fmla="*/ 688 w 688"/>
                <a:gd name="T15" fmla="*/ 160 h 184"/>
                <a:gd name="T16" fmla="*/ 664 w 688"/>
                <a:gd name="T17" fmla="*/ 184 h 184"/>
                <a:gd name="T18" fmla="*/ 24 w 688"/>
                <a:gd name="T19" fmla="*/ 184 h 184"/>
                <a:gd name="T20" fmla="*/ 0 w 688"/>
                <a:gd name="T21" fmla="*/ 160 h 184"/>
                <a:gd name="T22" fmla="*/ 0 w 688"/>
                <a:gd name="T23" fmla="*/ 0 h 184"/>
                <a:gd name="T24" fmla="*/ 48 w 688"/>
                <a:gd name="T25" fmla="*/ 0 h 1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688" h="184">
                  <a:moveTo>
                    <a:pt x="48" y="0"/>
                  </a:moveTo>
                  <a:lnTo>
                    <a:pt x="48" y="160"/>
                  </a:lnTo>
                  <a:lnTo>
                    <a:pt x="24" y="136"/>
                  </a:lnTo>
                  <a:lnTo>
                    <a:pt x="664" y="136"/>
                  </a:lnTo>
                  <a:lnTo>
                    <a:pt x="640" y="160"/>
                  </a:lnTo>
                  <a:lnTo>
                    <a:pt x="640" y="0"/>
                  </a:lnTo>
                  <a:lnTo>
                    <a:pt x="688" y="0"/>
                  </a:lnTo>
                  <a:lnTo>
                    <a:pt x="688" y="160"/>
                  </a:lnTo>
                  <a:cubicBezTo>
                    <a:pt x="688" y="174"/>
                    <a:pt x="678" y="184"/>
                    <a:pt x="664" y="184"/>
                  </a:cubicBezTo>
                  <a:lnTo>
                    <a:pt x="24" y="184"/>
                  </a:lnTo>
                  <a:cubicBezTo>
                    <a:pt x="11" y="184"/>
                    <a:pt x="0" y="174"/>
                    <a:pt x="0" y="160"/>
                  </a:cubicBezTo>
                  <a:lnTo>
                    <a:pt x="0" y="0"/>
                  </a:lnTo>
                  <a:lnTo>
                    <a:pt x="48"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7" name="Freeform 126">
              <a:extLst>
                <a:ext uri="{FF2B5EF4-FFF2-40B4-BE49-F238E27FC236}">
                  <a16:creationId xmlns:a16="http://schemas.microsoft.com/office/drawing/2014/main" id="{00000000-0008-0000-0000-00007F000000}"/>
                </a:ext>
              </a:extLst>
            </xdr:cNvPr>
            <xdr:cNvSpPr>
              <a:spLocks/>
            </xdr:cNvSpPr>
          </xdr:nvSpPr>
          <xdr:spPr bwMode="auto">
            <a:xfrm>
              <a:off x="2816" y="2517"/>
              <a:ext cx="73" cy="5"/>
            </a:xfrm>
            <a:custGeom>
              <a:avLst/>
              <a:gdLst>
                <a:gd name="T0" fmla="*/ 0 w 73"/>
                <a:gd name="T1" fmla="*/ 0 h 5"/>
                <a:gd name="T2" fmla="*/ 73 w 73"/>
                <a:gd name="T3" fmla="*/ 0 h 5"/>
                <a:gd name="T4" fmla="*/ 73 w 73"/>
                <a:gd name="T5" fmla="*/ 5 h 5"/>
                <a:gd name="T6" fmla="*/ 0 w 73"/>
                <a:gd name="T7" fmla="*/ 4 h 5"/>
                <a:gd name="T8" fmla="*/ 0 w 73"/>
                <a:gd name="T9" fmla="*/ 0 h 5"/>
              </a:gdLst>
              <a:ahLst/>
              <a:cxnLst>
                <a:cxn ang="0">
                  <a:pos x="T0" y="T1"/>
                </a:cxn>
                <a:cxn ang="0">
                  <a:pos x="T2" y="T3"/>
                </a:cxn>
                <a:cxn ang="0">
                  <a:pos x="T4" y="T5"/>
                </a:cxn>
                <a:cxn ang="0">
                  <a:pos x="T6" y="T7"/>
                </a:cxn>
                <a:cxn ang="0">
                  <a:pos x="T8" y="T9"/>
                </a:cxn>
              </a:cxnLst>
              <a:rect l="0" t="0" r="r" b="b"/>
              <a:pathLst>
                <a:path w="73" h="5">
                  <a:moveTo>
                    <a:pt x="0" y="0"/>
                  </a:moveTo>
                  <a:lnTo>
                    <a:pt x="73" y="0"/>
                  </a:lnTo>
                  <a:lnTo>
                    <a:pt x="73" y="5"/>
                  </a:lnTo>
                  <a:lnTo>
                    <a:pt x="0" y="4"/>
                  </a:lnTo>
                  <a:lnTo>
                    <a:pt x="0"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8" name="Freeform 127">
              <a:extLst>
                <a:ext uri="{FF2B5EF4-FFF2-40B4-BE49-F238E27FC236}">
                  <a16:creationId xmlns:a16="http://schemas.microsoft.com/office/drawing/2014/main" id="{00000000-0008-0000-0000-000080000000}"/>
                </a:ext>
              </a:extLst>
            </xdr:cNvPr>
            <xdr:cNvSpPr>
              <a:spLocks/>
            </xdr:cNvSpPr>
          </xdr:nvSpPr>
          <xdr:spPr bwMode="auto">
            <a:xfrm>
              <a:off x="2816" y="2532"/>
              <a:ext cx="73" cy="5"/>
            </a:xfrm>
            <a:custGeom>
              <a:avLst/>
              <a:gdLst>
                <a:gd name="T0" fmla="*/ 0 w 73"/>
                <a:gd name="T1" fmla="*/ 0 h 5"/>
                <a:gd name="T2" fmla="*/ 73 w 73"/>
                <a:gd name="T3" fmla="*/ 1 h 5"/>
                <a:gd name="T4" fmla="*/ 73 w 73"/>
                <a:gd name="T5" fmla="*/ 5 h 5"/>
                <a:gd name="T6" fmla="*/ 0 w 73"/>
                <a:gd name="T7" fmla="*/ 4 h 5"/>
                <a:gd name="T8" fmla="*/ 0 w 73"/>
                <a:gd name="T9" fmla="*/ 0 h 5"/>
              </a:gdLst>
              <a:ahLst/>
              <a:cxnLst>
                <a:cxn ang="0">
                  <a:pos x="T0" y="T1"/>
                </a:cxn>
                <a:cxn ang="0">
                  <a:pos x="T2" y="T3"/>
                </a:cxn>
                <a:cxn ang="0">
                  <a:pos x="T4" y="T5"/>
                </a:cxn>
                <a:cxn ang="0">
                  <a:pos x="T6" y="T7"/>
                </a:cxn>
                <a:cxn ang="0">
                  <a:pos x="T8" y="T9"/>
                </a:cxn>
              </a:cxnLst>
              <a:rect l="0" t="0" r="r" b="b"/>
              <a:pathLst>
                <a:path w="73" h="5">
                  <a:moveTo>
                    <a:pt x="0" y="0"/>
                  </a:moveTo>
                  <a:lnTo>
                    <a:pt x="73" y="1"/>
                  </a:lnTo>
                  <a:lnTo>
                    <a:pt x="73" y="5"/>
                  </a:lnTo>
                  <a:lnTo>
                    <a:pt x="0" y="4"/>
                  </a:lnTo>
                  <a:lnTo>
                    <a:pt x="0"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9" name="Freeform 128">
              <a:extLst>
                <a:ext uri="{FF2B5EF4-FFF2-40B4-BE49-F238E27FC236}">
                  <a16:creationId xmlns:a16="http://schemas.microsoft.com/office/drawing/2014/main" id="{00000000-0008-0000-0000-000081000000}"/>
                </a:ext>
              </a:extLst>
            </xdr:cNvPr>
            <xdr:cNvSpPr>
              <a:spLocks/>
            </xdr:cNvSpPr>
          </xdr:nvSpPr>
          <xdr:spPr bwMode="auto">
            <a:xfrm>
              <a:off x="2757" y="2504"/>
              <a:ext cx="59" cy="45"/>
            </a:xfrm>
            <a:custGeom>
              <a:avLst/>
              <a:gdLst>
                <a:gd name="T0" fmla="*/ 0 w 59"/>
                <a:gd name="T1" fmla="*/ 0 h 45"/>
                <a:gd name="T2" fmla="*/ 0 w 59"/>
                <a:gd name="T3" fmla="*/ 45 h 45"/>
                <a:gd name="T4" fmla="*/ 59 w 59"/>
                <a:gd name="T5" fmla="*/ 0 h 45"/>
                <a:gd name="T6" fmla="*/ 59 w 59"/>
                <a:gd name="T7" fmla="*/ 45 h 45"/>
                <a:gd name="T8" fmla="*/ 0 w 59"/>
                <a:gd name="T9" fmla="*/ 0 h 45"/>
              </a:gdLst>
              <a:ahLst/>
              <a:cxnLst>
                <a:cxn ang="0">
                  <a:pos x="T0" y="T1"/>
                </a:cxn>
                <a:cxn ang="0">
                  <a:pos x="T2" y="T3"/>
                </a:cxn>
                <a:cxn ang="0">
                  <a:pos x="T4" y="T5"/>
                </a:cxn>
                <a:cxn ang="0">
                  <a:pos x="T6" y="T7"/>
                </a:cxn>
                <a:cxn ang="0">
                  <a:pos x="T8" y="T9"/>
                </a:cxn>
              </a:cxnLst>
              <a:rect l="0" t="0" r="r" b="b"/>
              <a:pathLst>
                <a:path w="59" h="45">
                  <a:moveTo>
                    <a:pt x="0" y="0"/>
                  </a:moveTo>
                  <a:lnTo>
                    <a:pt x="0" y="45"/>
                  </a:lnTo>
                  <a:lnTo>
                    <a:pt x="59" y="0"/>
                  </a:lnTo>
                  <a:lnTo>
                    <a:pt x="59" y="45"/>
                  </a:lnTo>
                  <a:lnTo>
                    <a:pt x="0"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0" name="Freeform 129">
              <a:extLst>
                <a:ext uri="{FF2B5EF4-FFF2-40B4-BE49-F238E27FC236}">
                  <a16:creationId xmlns:a16="http://schemas.microsoft.com/office/drawing/2014/main" id="{00000000-0008-0000-0000-000082000000}"/>
                </a:ext>
              </a:extLst>
            </xdr:cNvPr>
            <xdr:cNvSpPr>
              <a:spLocks noEditPoints="1"/>
            </xdr:cNvSpPr>
          </xdr:nvSpPr>
          <xdr:spPr bwMode="auto">
            <a:xfrm>
              <a:off x="2755" y="2501"/>
              <a:ext cx="63" cy="50"/>
            </a:xfrm>
            <a:custGeom>
              <a:avLst/>
              <a:gdLst>
                <a:gd name="T0" fmla="*/ 10 w 704"/>
                <a:gd name="T1" fmla="*/ 44 h 555"/>
                <a:gd name="T2" fmla="*/ 48 w 704"/>
                <a:gd name="T3" fmla="*/ 25 h 555"/>
                <a:gd name="T4" fmla="*/ 48 w 704"/>
                <a:gd name="T5" fmla="*/ 529 h 555"/>
                <a:gd name="T6" fmla="*/ 10 w 704"/>
                <a:gd name="T7" fmla="*/ 510 h 555"/>
                <a:gd name="T8" fmla="*/ 666 w 704"/>
                <a:gd name="T9" fmla="*/ 6 h 555"/>
                <a:gd name="T10" fmla="*/ 691 w 704"/>
                <a:gd name="T11" fmla="*/ 4 h 555"/>
                <a:gd name="T12" fmla="*/ 704 w 704"/>
                <a:gd name="T13" fmla="*/ 25 h 555"/>
                <a:gd name="T14" fmla="*/ 704 w 704"/>
                <a:gd name="T15" fmla="*/ 529 h 555"/>
                <a:gd name="T16" fmla="*/ 691 w 704"/>
                <a:gd name="T17" fmla="*/ 551 h 555"/>
                <a:gd name="T18" fmla="*/ 666 w 704"/>
                <a:gd name="T19" fmla="*/ 548 h 555"/>
                <a:gd name="T20" fmla="*/ 10 w 704"/>
                <a:gd name="T21" fmla="*/ 44 h 555"/>
                <a:gd name="T22" fmla="*/ 695 w 704"/>
                <a:gd name="T23" fmla="*/ 510 h 555"/>
                <a:gd name="T24" fmla="*/ 656 w 704"/>
                <a:gd name="T25" fmla="*/ 529 h 555"/>
                <a:gd name="T26" fmla="*/ 656 w 704"/>
                <a:gd name="T27" fmla="*/ 25 h 555"/>
                <a:gd name="T28" fmla="*/ 695 w 704"/>
                <a:gd name="T29" fmla="*/ 44 h 555"/>
                <a:gd name="T30" fmla="*/ 39 w 704"/>
                <a:gd name="T31" fmla="*/ 548 h 555"/>
                <a:gd name="T32" fmla="*/ 14 w 704"/>
                <a:gd name="T33" fmla="*/ 551 h 555"/>
                <a:gd name="T34" fmla="*/ 0 w 704"/>
                <a:gd name="T35" fmla="*/ 529 h 555"/>
                <a:gd name="T36" fmla="*/ 0 w 704"/>
                <a:gd name="T37" fmla="*/ 25 h 555"/>
                <a:gd name="T38" fmla="*/ 14 w 704"/>
                <a:gd name="T39" fmla="*/ 4 h 555"/>
                <a:gd name="T40" fmla="*/ 39 w 704"/>
                <a:gd name="T41" fmla="*/ 6 h 555"/>
                <a:gd name="T42" fmla="*/ 695 w 704"/>
                <a:gd name="T43" fmla="*/ 510 h 5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704" h="555">
                  <a:moveTo>
                    <a:pt x="10" y="44"/>
                  </a:moveTo>
                  <a:lnTo>
                    <a:pt x="48" y="25"/>
                  </a:lnTo>
                  <a:lnTo>
                    <a:pt x="48" y="529"/>
                  </a:lnTo>
                  <a:lnTo>
                    <a:pt x="10" y="510"/>
                  </a:lnTo>
                  <a:lnTo>
                    <a:pt x="666" y="6"/>
                  </a:lnTo>
                  <a:cubicBezTo>
                    <a:pt x="673" y="1"/>
                    <a:pt x="683" y="0"/>
                    <a:pt x="691" y="4"/>
                  </a:cubicBezTo>
                  <a:cubicBezTo>
                    <a:pt x="699" y="8"/>
                    <a:pt x="704" y="16"/>
                    <a:pt x="704" y="25"/>
                  </a:cubicBezTo>
                  <a:lnTo>
                    <a:pt x="704" y="529"/>
                  </a:lnTo>
                  <a:cubicBezTo>
                    <a:pt x="704" y="539"/>
                    <a:pt x="699" y="547"/>
                    <a:pt x="691" y="551"/>
                  </a:cubicBezTo>
                  <a:cubicBezTo>
                    <a:pt x="683" y="555"/>
                    <a:pt x="673" y="554"/>
                    <a:pt x="666" y="548"/>
                  </a:cubicBezTo>
                  <a:lnTo>
                    <a:pt x="10" y="44"/>
                  </a:lnTo>
                  <a:close/>
                  <a:moveTo>
                    <a:pt x="695" y="510"/>
                  </a:moveTo>
                  <a:lnTo>
                    <a:pt x="656" y="529"/>
                  </a:lnTo>
                  <a:lnTo>
                    <a:pt x="656" y="25"/>
                  </a:lnTo>
                  <a:lnTo>
                    <a:pt x="695" y="44"/>
                  </a:lnTo>
                  <a:lnTo>
                    <a:pt x="39" y="548"/>
                  </a:lnTo>
                  <a:cubicBezTo>
                    <a:pt x="32" y="554"/>
                    <a:pt x="22" y="555"/>
                    <a:pt x="14" y="551"/>
                  </a:cubicBezTo>
                  <a:cubicBezTo>
                    <a:pt x="6" y="547"/>
                    <a:pt x="0" y="539"/>
                    <a:pt x="0" y="529"/>
                  </a:cubicBezTo>
                  <a:lnTo>
                    <a:pt x="0" y="25"/>
                  </a:lnTo>
                  <a:cubicBezTo>
                    <a:pt x="0" y="16"/>
                    <a:pt x="6" y="8"/>
                    <a:pt x="14" y="4"/>
                  </a:cubicBezTo>
                  <a:cubicBezTo>
                    <a:pt x="22" y="0"/>
                    <a:pt x="32" y="1"/>
                    <a:pt x="39" y="6"/>
                  </a:cubicBezTo>
                  <a:lnTo>
                    <a:pt x="695" y="51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1" name="Freeform 130">
              <a:extLst>
                <a:ext uri="{FF2B5EF4-FFF2-40B4-BE49-F238E27FC236}">
                  <a16:creationId xmlns:a16="http://schemas.microsoft.com/office/drawing/2014/main" id="{00000000-0008-0000-0000-000083000000}"/>
                </a:ext>
              </a:extLst>
            </xdr:cNvPr>
            <xdr:cNvSpPr>
              <a:spLocks/>
            </xdr:cNvSpPr>
          </xdr:nvSpPr>
          <xdr:spPr bwMode="auto">
            <a:xfrm>
              <a:off x="2783" y="2475"/>
              <a:ext cx="5" cy="50"/>
            </a:xfrm>
            <a:custGeom>
              <a:avLst/>
              <a:gdLst>
                <a:gd name="T0" fmla="*/ 4 w 5"/>
                <a:gd name="T1" fmla="*/ 50 h 50"/>
                <a:gd name="T2" fmla="*/ 5 w 5"/>
                <a:gd name="T3" fmla="*/ 0 h 50"/>
                <a:gd name="T4" fmla="*/ 1 w 5"/>
                <a:gd name="T5" fmla="*/ 0 h 50"/>
                <a:gd name="T6" fmla="*/ 0 w 5"/>
                <a:gd name="T7" fmla="*/ 50 h 50"/>
                <a:gd name="T8" fmla="*/ 4 w 5"/>
                <a:gd name="T9" fmla="*/ 50 h 50"/>
              </a:gdLst>
              <a:ahLst/>
              <a:cxnLst>
                <a:cxn ang="0">
                  <a:pos x="T0" y="T1"/>
                </a:cxn>
                <a:cxn ang="0">
                  <a:pos x="T2" y="T3"/>
                </a:cxn>
                <a:cxn ang="0">
                  <a:pos x="T4" y="T5"/>
                </a:cxn>
                <a:cxn ang="0">
                  <a:pos x="T6" y="T7"/>
                </a:cxn>
                <a:cxn ang="0">
                  <a:pos x="T8" y="T9"/>
                </a:cxn>
              </a:cxnLst>
              <a:rect l="0" t="0" r="r" b="b"/>
              <a:pathLst>
                <a:path w="5" h="50">
                  <a:moveTo>
                    <a:pt x="4" y="50"/>
                  </a:moveTo>
                  <a:lnTo>
                    <a:pt x="5" y="0"/>
                  </a:lnTo>
                  <a:lnTo>
                    <a:pt x="1" y="0"/>
                  </a:lnTo>
                  <a:lnTo>
                    <a:pt x="0" y="50"/>
                  </a:lnTo>
                  <a:lnTo>
                    <a:pt x="4" y="5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2" name="Rectangle 131">
              <a:extLst>
                <a:ext uri="{FF2B5EF4-FFF2-40B4-BE49-F238E27FC236}">
                  <a16:creationId xmlns:a16="http://schemas.microsoft.com/office/drawing/2014/main" id="{00000000-0008-0000-0000-000084000000}"/>
                </a:ext>
              </a:extLst>
            </xdr:cNvPr>
            <xdr:cNvSpPr>
              <a:spLocks noChangeArrowheads="1"/>
            </xdr:cNvSpPr>
          </xdr:nvSpPr>
          <xdr:spPr bwMode="auto">
            <a:xfrm>
              <a:off x="2770" y="2475"/>
              <a:ext cx="31" cy="2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3" name="Freeform 132">
              <a:extLst>
                <a:ext uri="{FF2B5EF4-FFF2-40B4-BE49-F238E27FC236}">
                  <a16:creationId xmlns:a16="http://schemas.microsoft.com/office/drawing/2014/main" id="{00000000-0008-0000-0000-000085000000}"/>
                </a:ext>
              </a:extLst>
            </xdr:cNvPr>
            <xdr:cNvSpPr>
              <a:spLocks noEditPoints="1"/>
            </xdr:cNvSpPr>
          </xdr:nvSpPr>
          <xdr:spPr bwMode="auto">
            <a:xfrm>
              <a:off x="2768" y="2473"/>
              <a:ext cx="35" cy="33"/>
            </a:xfrm>
            <a:custGeom>
              <a:avLst/>
              <a:gdLst>
                <a:gd name="T0" fmla="*/ 0 w 35"/>
                <a:gd name="T1" fmla="*/ 0 h 33"/>
                <a:gd name="T2" fmla="*/ 35 w 35"/>
                <a:gd name="T3" fmla="*/ 0 h 33"/>
                <a:gd name="T4" fmla="*/ 35 w 35"/>
                <a:gd name="T5" fmla="*/ 33 h 33"/>
                <a:gd name="T6" fmla="*/ 0 w 35"/>
                <a:gd name="T7" fmla="*/ 33 h 33"/>
                <a:gd name="T8" fmla="*/ 0 w 35"/>
                <a:gd name="T9" fmla="*/ 0 h 33"/>
                <a:gd name="T10" fmla="*/ 5 w 35"/>
                <a:gd name="T11" fmla="*/ 31 h 33"/>
                <a:gd name="T12" fmla="*/ 2 w 35"/>
                <a:gd name="T13" fmla="*/ 29 h 33"/>
                <a:gd name="T14" fmla="*/ 33 w 35"/>
                <a:gd name="T15" fmla="*/ 29 h 33"/>
                <a:gd name="T16" fmla="*/ 31 w 35"/>
                <a:gd name="T17" fmla="*/ 31 h 33"/>
                <a:gd name="T18" fmla="*/ 31 w 35"/>
                <a:gd name="T19" fmla="*/ 2 h 33"/>
                <a:gd name="T20" fmla="*/ 33 w 35"/>
                <a:gd name="T21" fmla="*/ 4 h 33"/>
                <a:gd name="T22" fmla="*/ 2 w 35"/>
                <a:gd name="T23" fmla="*/ 4 h 33"/>
                <a:gd name="T24" fmla="*/ 5 w 35"/>
                <a:gd name="T25" fmla="*/ 2 h 33"/>
                <a:gd name="T26" fmla="*/ 5 w 35"/>
                <a:gd name="T27" fmla="*/ 31 h 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35" h="33">
                  <a:moveTo>
                    <a:pt x="0" y="0"/>
                  </a:moveTo>
                  <a:lnTo>
                    <a:pt x="35" y="0"/>
                  </a:lnTo>
                  <a:lnTo>
                    <a:pt x="35" y="33"/>
                  </a:lnTo>
                  <a:lnTo>
                    <a:pt x="0" y="33"/>
                  </a:lnTo>
                  <a:lnTo>
                    <a:pt x="0" y="0"/>
                  </a:lnTo>
                  <a:close/>
                  <a:moveTo>
                    <a:pt x="5" y="31"/>
                  </a:moveTo>
                  <a:lnTo>
                    <a:pt x="2" y="29"/>
                  </a:lnTo>
                  <a:lnTo>
                    <a:pt x="33" y="29"/>
                  </a:lnTo>
                  <a:lnTo>
                    <a:pt x="31" y="31"/>
                  </a:lnTo>
                  <a:lnTo>
                    <a:pt x="31" y="2"/>
                  </a:lnTo>
                  <a:lnTo>
                    <a:pt x="33" y="4"/>
                  </a:lnTo>
                  <a:lnTo>
                    <a:pt x="2" y="4"/>
                  </a:lnTo>
                  <a:lnTo>
                    <a:pt x="5" y="2"/>
                  </a:lnTo>
                  <a:lnTo>
                    <a:pt x="5" y="31"/>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4" name="Freeform 133">
              <a:extLst>
                <a:ext uri="{FF2B5EF4-FFF2-40B4-BE49-F238E27FC236}">
                  <a16:creationId xmlns:a16="http://schemas.microsoft.com/office/drawing/2014/main" id="{00000000-0008-0000-0000-000086000000}"/>
                </a:ext>
              </a:extLst>
            </xdr:cNvPr>
            <xdr:cNvSpPr>
              <a:spLocks/>
            </xdr:cNvSpPr>
          </xdr:nvSpPr>
          <xdr:spPr bwMode="auto">
            <a:xfrm>
              <a:off x="2780" y="2399"/>
              <a:ext cx="37" cy="77"/>
            </a:xfrm>
            <a:custGeom>
              <a:avLst/>
              <a:gdLst>
                <a:gd name="T0" fmla="*/ 19 w 417"/>
                <a:gd name="T1" fmla="*/ 782 h 849"/>
                <a:gd name="T2" fmla="*/ 0 w 417"/>
                <a:gd name="T3" fmla="*/ 714 h 849"/>
                <a:gd name="T4" fmla="*/ 0 w 417"/>
                <a:gd name="T5" fmla="*/ 588 h 849"/>
                <a:gd name="T6" fmla="*/ 19 w 417"/>
                <a:gd name="T7" fmla="*/ 537 h 849"/>
                <a:gd name="T8" fmla="*/ 37 w 417"/>
                <a:gd name="T9" fmla="*/ 492 h 849"/>
                <a:gd name="T10" fmla="*/ 87 w 417"/>
                <a:gd name="T11" fmla="*/ 408 h 849"/>
                <a:gd name="T12" fmla="*/ 127 w 417"/>
                <a:gd name="T13" fmla="*/ 376 h 849"/>
                <a:gd name="T14" fmla="*/ 159 w 417"/>
                <a:gd name="T15" fmla="*/ 355 h 849"/>
                <a:gd name="T16" fmla="*/ 209 w 417"/>
                <a:gd name="T17" fmla="*/ 338 h 849"/>
                <a:gd name="T18" fmla="*/ 233 w 417"/>
                <a:gd name="T19" fmla="*/ 337 h 849"/>
                <a:gd name="T20" fmla="*/ 261 w 417"/>
                <a:gd name="T21" fmla="*/ 348 h 849"/>
                <a:gd name="T22" fmla="*/ 274 w 417"/>
                <a:gd name="T23" fmla="*/ 378 h 849"/>
                <a:gd name="T24" fmla="*/ 274 w 417"/>
                <a:gd name="T25" fmla="*/ 403 h 849"/>
                <a:gd name="T26" fmla="*/ 274 w 417"/>
                <a:gd name="T27" fmla="*/ 428 h 849"/>
                <a:gd name="T28" fmla="*/ 264 w 417"/>
                <a:gd name="T29" fmla="*/ 461 h 849"/>
                <a:gd name="T30" fmla="*/ 246 w 417"/>
                <a:gd name="T31" fmla="*/ 498 h 849"/>
                <a:gd name="T32" fmla="*/ 234 w 417"/>
                <a:gd name="T33" fmla="*/ 521 h 849"/>
                <a:gd name="T34" fmla="*/ 230 w 417"/>
                <a:gd name="T35" fmla="*/ 523 h 849"/>
                <a:gd name="T36" fmla="*/ 217 w 417"/>
                <a:gd name="T37" fmla="*/ 546 h 849"/>
                <a:gd name="T38" fmla="*/ 200 w 417"/>
                <a:gd name="T39" fmla="*/ 563 h 849"/>
                <a:gd name="T40" fmla="*/ 167 w 417"/>
                <a:gd name="T41" fmla="*/ 570 h 849"/>
                <a:gd name="T42" fmla="*/ 147 w 417"/>
                <a:gd name="T43" fmla="*/ 568 h 849"/>
                <a:gd name="T44" fmla="*/ 120 w 417"/>
                <a:gd name="T45" fmla="*/ 548 h 849"/>
                <a:gd name="T46" fmla="*/ 116 w 417"/>
                <a:gd name="T47" fmla="*/ 538 h 849"/>
                <a:gd name="T48" fmla="*/ 92 w 417"/>
                <a:gd name="T49" fmla="*/ 504 h 849"/>
                <a:gd name="T50" fmla="*/ 92 w 417"/>
                <a:gd name="T51" fmla="*/ 454 h 849"/>
                <a:gd name="T52" fmla="*/ 92 w 417"/>
                <a:gd name="T53" fmla="*/ 378 h 849"/>
                <a:gd name="T54" fmla="*/ 122 w 417"/>
                <a:gd name="T55" fmla="*/ 330 h 849"/>
                <a:gd name="T56" fmla="*/ 136 w 417"/>
                <a:gd name="T57" fmla="*/ 293 h 849"/>
                <a:gd name="T58" fmla="*/ 178 w 417"/>
                <a:gd name="T59" fmla="*/ 208 h 849"/>
                <a:gd name="T60" fmla="*/ 216 w 417"/>
                <a:gd name="T61" fmla="*/ 168 h 849"/>
                <a:gd name="T62" fmla="*/ 417 w 417"/>
                <a:gd name="T63" fmla="*/ 33 h 849"/>
                <a:gd name="T64" fmla="*/ 217 w 417"/>
                <a:gd name="T65" fmla="*/ 235 h 849"/>
                <a:gd name="T66" fmla="*/ 196 w 417"/>
                <a:gd name="T67" fmla="*/ 279 h 849"/>
                <a:gd name="T68" fmla="*/ 164 w 417"/>
                <a:gd name="T69" fmla="*/ 353 h 849"/>
                <a:gd name="T70" fmla="*/ 136 w 417"/>
                <a:gd name="T71" fmla="*/ 392 h 849"/>
                <a:gd name="T72" fmla="*/ 140 w 417"/>
                <a:gd name="T73" fmla="*/ 412 h 849"/>
                <a:gd name="T74" fmla="*/ 140 w 417"/>
                <a:gd name="T75" fmla="*/ 479 h 849"/>
                <a:gd name="T76" fmla="*/ 133 w 417"/>
                <a:gd name="T77" fmla="*/ 487 h 849"/>
                <a:gd name="T78" fmla="*/ 155 w 417"/>
                <a:gd name="T79" fmla="*/ 510 h 849"/>
                <a:gd name="T80" fmla="*/ 152 w 417"/>
                <a:gd name="T81" fmla="*/ 516 h 849"/>
                <a:gd name="T82" fmla="*/ 158 w 417"/>
                <a:gd name="T83" fmla="*/ 522 h 849"/>
                <a:gd name="T84" fmla="*/ 183 w 417"/>
                <a:gd name="T85" fmla="*/ 522 h 849"/>
                <a:gd name="T86" fmla="*/ 175 w 417"/>
                <a:gd name="T87" fmla="*/ 521 h 849"/>
                <a:gd name="T88" fmla="*/ 178 w 417"/>
                <a:gd name="T89" fmla="*/ 519 h 849"/>
                <a:gd name="T90" fmla="*/ 191 w 417"/>
                <a:gd name="T91" fmla="*/ 496 h 849"/>
                <a:gd name="T92" fmla="*/ 195 w 417"/>
                <a:gd name="T93" fmla="*/ 493 h 849"/>
                <a:gd name="T94" fmla="*/ 212 w 417"/>
                <a:gd name="T95" fmla="*/ 460 h 849"/>
                <a:gd name="T96" fmla="*/ 227 w 417"/>
                <a:gd name="T97" fmla="*/ 421 h 849"/>
                <a:gd name="T98" fmla="*/ 226 w 417"/>
                <a:gd name="T99" fmla="*/ 420 h 849"/>
                <a:gd name="T100" fmla="*/ 226 w 417"/>
                <a:gd name="T101" fmla="*/ 386 h 849"/>
                <a:gd name="T102" fmla="*/ 226 w 417"/>
                <a:gd name="T103" fmla="*/ 370 h 849"/>
                <a:gd name="T104" fmla="*/ 223 w 417"/>
                <a:gd name="T105" fmla="*/ 383 h 849"/>
                <a:gd name="T106" fmla="*/ 217 w 417"/>
                <a:gd name="T107" fmla="*/ 385 h 849"/>
                <a:gd name="T108" fmla="*/ 199 w 417"/>
                <a:gd name="T109" fmla="*/ 392 h 849"/>
                <a:gd name="T110" fmla="*/ 180 w 417"/>
                <a:gd name="T111" fmla="*/ 398 h 849"/>
                <a:gd name="T112" fmla="*/ 122 w 417"/>
                <a:gd name="T113" fmla="*/ 439 h 849"/>
                <a:gd name="T114" fmla="*/ 104 w 417"/>
                <a:gd name="T115" fmla="*/ 474 h 849"/>
                <a:gd name="T116" fmla="*/ 80 w 417"/>
                <a:gd name="T117" fmla="*/ 513 h 849"/>
                <a:gd name="T118" fmla="*/ 47 w 417"/>
                <a:gd name="T119" fmla="*/ 597 h 849"/>
                <a:gd name="T120" fmla="*/ 48 w 417"/>
                <a:gd name="T121" fmla="*/ 655 h 849"/>
                <a:gd name="T122" fmla="*/ 48 w 417"/>
                <a:gd name="T123" fmla="*/ 708 h 849"/>
                <a:gd name="T124" fmla="*/ 89 w 417"/>
                <a:gd name="T125" fmla="*/ 832 h 8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417" h="849">
                  <a:moveTo>
                    <a:pt x="44" y="849"/>
                  </a:moveTo>
                  <a:lnTo>
                    <a:pt x="19" y="782"/>
                  </a:lnTo>
                  <a:lnTo>
                    <a:pt x="1" y="721"/>
                  </a:lnTo>
                  <a:cubicBezTo>
                    <a:pt x="1" y="719"/>
                    <a:pt x="0" y="717"/>
                    <a:pt x="0" y="714"/>
                  </a:cubicBezTo>
                  <a:lnTo>
                    <a:pt x="0" y="655"/>
                  </a:lnTo>
                  <a:lnTo>
                    <a:pt x="0" y="588"/>
                  </a:lnTo>
                  <a:cubicBezTo>
                    <a:pt x="0" y="585"/>
                    <a:pt x="1" y="582"/>
                    <a:pt x="2" y="579"/>
                  </a:cubicBezTo>
                  <a:lnTo>
                    <a:pt x="19" y="537"/>
                  </a:lnTo>
                  <a:lnTo>
                    <a:pt x="36" y="495"/>
                  </a:lnTo>
                  <a:cubicBezTo>
                    <a:pt x="36" y="494"/>
                    <a:pt x="37" y="493"/>
                    <a:pt x="37" y="492"/>
                  </a:cubicBezTo>
                  <a:lnTo>
                    <a:pt x="62" y="450"/>
                  </a:lnTo>
                  <a:lnTo>
                    <a:pt x="87" y="408"/>
                  </a:lnTo>
                  <a:cubicBezTo>
                    <a:pt x="89" y="405"/>
                    <a:pt x="91" y="403"/>
                    <a:pt x="94" y="401"/>
                  </a:cubicBezTo>
                  <a:lnTo>
                    <a:pt x="127" y="376"/>
                  </a:lnTo>
                  <a:lnTo>
                    <a:pt x="153" y="358"/>
                  </a:lnTo>
                  <a:cubicBezTo>
                    <a:pt x="155" y="357"/>
                    <a:pt x="157" y="356"/>
                    <a:pt x="159" y="355"/>
                  </a:cubicBezTo>
                  <a:lnTo>
                    <a:pt x="184" y="347"/>
                  </a:lnTo>
                  <a:lnTo>
                    <a:pt x="209" y="338"/>
                  </a:lnTo>
                  <a:cubicBezTo>
                    <a:pt x="211" y="338"/>
                    <a:pt x="214" y="337"/>
                    <a:pt x="217" y="337"/>
                  </a:cubicBezTo>
                  <a:lnTo>
                    <a:pt x="233" y="337"/>
                  </a:lnTo>
                  <a:cubicBezTo>
                    <a:pt x="237" y="337"/>
                    <a:pt x="241" y="338"/>
                    <a:pt x="244" y="340"/>
                  </a:cubicBezTo>
                  <a:lnTo>
                    <a:pt x="261" y="348"/>
                  </a:lnTo>
                  <a:cubicBezTo>
                    <a:pt x="269" y="352"/>
                    <a:pt x="274" y="361"/>
                    <a:pt x="274" y="370"/>
                  </a:cubicBezTo>
                  <a:lnTo>
                    <a:pt x="274" y="378"/>
                  </a:lnTo>
                  <a:lnTo>
                    <a:pt x="274" y="386"/>
                  </a:lnTo>
                  <a:lnTo>
                    <a:pt x="274" y="403"/>
                  </a:lnTo>
                  <a:lnTo>
                    <a:pt x="274" y="420"/>
                  </a:lnTo>
                  <a:lnTo>
                    <a:pt x="274" y="428"/>
                  </a:lnTo>
                  <a:cubicBezTo>
                    <a:pt x="274" y="431"/>
                    <a:pt x="274" y="434"/>
                    <a:pt x="273" y="436"/>
                  </a:cubicBezTo>
                  <a:lnTo>
                    <a:pt x="264" y="461"/>
                  </a:lnTo>
                  <a:lnTo>
                    <a:pt x="255" y="481"/>
                  </a:lnTo>
                  <a:lnTo>
                    <a:pt x="246" y="498"/>
                  </a:lnTo>
                  <a:lnTo>
                    <a:pt x="238" y="515"/>
                  </a:lnTo>
                  <a:cubicBezTo>
                    <a:pt x="237" y="517"/>
                    <a:pt x="235" y="519"/>
                    <a:pt x="234" y="521"/>
                  </a:cubicBezTo>
                  <a:lnTo>
                    <a:pt x="225" y="529"/>
                  </a:lnTo>
                  <a:lnTo>
                    <a:pt x="230" y="523"/>
                  </a:lnTo>
                  <a:lnTo>
                    <a:pt x="221" y="540"/>
                  </a:lnTo>
                  <a:cubicBezTo>
                    <a:pt x="220" y="542"/>
                    <a:pt x="219" y="544"/>
                    <a:pt x="217" y="546"/>
                  </a:cubicBezTo>
                  <a:lnTo>
                    <a:pt x="209" y="555"/>
                  </a:lnTo>
                  <a:lnTo>
                    <a:pt x="200" y="563"/>
                  </a:lnTo>
                  <a:cubicBezTo>
                    <a:pt x="196" y="568"/>
                    <a:pt x="190" y="570"/>
                    <a:pt x="183" y="570"/>
                  </a:cubicBezTo>
                  <a:lnTo>
                    <a:pt x="167" y="570"/>
                  </a:lnTo>
                  <a:lnTo>
                    <a:pt x="158" y="570"/>
                  </a:lnTo>
                  <a:cubicBezTo>
                    <a:pt x="154" y="570"/>
                    <a:pt x="151" y="569"/>
                    <a:pt x="147" y="568"/>
                  </a:cubicBezTo>
                  <a:lnTo>
                    <a:pt x="131" y="559"/>
                  </a:lnTo>
                  <a:cubicBezTo>
                    <a:pt x="126" y="557"/>
                    <a:pt x="122" y="553"/>
                    <a:pt x="120" y="548"/>
                  </a:cubicBezTo>
                  <a:lnTo>
                    <a:pt x="112" y="532"/>
                  </a:lnTo>
                  <a:lnTo>
                    <a:pt x="116" y="538"/>
                  </a:lnTo>
                  <a:lnTo>
                    <a:pt x="99" y="521"/>
                  </a:lnTo>
                  <a:cubicBezTo>
                    <a:pt x="95" y="517"/>
                    <a:pt x="92" y="510"/>
                    <a:pt x="92" y="504"/>
                  </a:cubicBezTo>
                  <a:lnTo>
                    <a:pt x="92" y="479"/>
                  </a:lnTo>
                  <a:lnTo>
                    <a:pt x="92" y="454"/>
                  </a:lnTo>
                  <a:lnTo>
                    <a:pt x="92" y="412"/>
                  </a:lnTo>
                  <a:lnTo>
                    <a:pt x="92" y="378"/>
                  </a:lnTo>
                  <a:cubicBezTo>
                    <a:pt x="92" y="373"/>
                    <a:pt x="94" y="368"/>
                    <a:pt x="97" y="364"/>
                  </a:cubicBezTo>
                  <a:lnTo>
                    <a:pt x="122" y="330"/>
                  </a:lnTo>
                  <a:lnTo>
                    <a:pt x="119" y="336"/>
                  </a:lnTo>
                  <a:lnTo>
                    <a:pt x="136" y="293"/>
                  </a:lnTo>
                  <a:lnTo>
                    <a:pt x="153" y="258"/>
                  </a:lnTo>
                  <a:lnTo>
                    <a:pt x="178" y="208"/>
                  </a:lnTo>
                  <a:cubicBezTo>
                    <a:pt x="180" y="205"/>
                    <a:pt x="181" y="203"/>
                    <a:pt x="183" y="201"/>
                  </a:cubicBezTo>
                  <a:lnTo>
                    <a:pt x="216" y="168"/>
                  </a:lnTo>
                  <a:lnTo>
                    <a:pt x="383" y="0"/>
                  </a:lnTo>
                  <a:lnTo>
                    <a:pt x="417" y="33"/>
                  </a:lnTo>
                  <a:lnTo>
                    <a:pt x="250" y="202"/>
                  </a:lnTo>
                  <a:lnTo>
                    <a:pt x="217" y="235"/>
                  </a:lnTo>
                  <a:lnTo>
                    <a:pt x="221" y="229"/>
                  </a:lnTo>
                  <a:lnTo>
                    <a:pt x="196" y="279"/>
                  </a:lnTo>
                  <a:lnTo>
                    <a:pt x="180" y="311"/>
                  </a:lnTo>
                  <a:lnTo>
                    <a:pt x="164" y="353"/>
                  </a:lnTo>
                  <a:cubicBezTo>
                    <a:pt x="163" y="355"/>
                    <a:pt x="162" y="357"/>
                    <a:pt x="161" y="359"/>
                  </a:cubicBezTo>
                  <a:lnTo>
                    <a:pt x="136" y="392"/>
                  </a:lnTo>
                  <a:lnTo>
                    <a:pt x="140" y="378"/>
                  </a:lnTo>
                  <a:lnTo>
                    <a:pt x="140" y="412"/>
                  </a:lnTo>
                  <a:lnTo>
                    <a:pt x="140" y="454"/>
                  </a:lnTo>
                  <a:lnTo>
                    <a:pt x="140" y="479"/>
                  </a:lnTo>
                  <a:lnTo>
                    <a:pt x="140" y="504"/>
                  </a:lnTo>
                  <a:lnTo>
                    <a:pt x="133" y="487"/>
                  </a:lnTo>
                  <a:lnTo>
                    <a:pt x="150" y="504"/>
                  </a:lnTo>
                  <a:cubicBezTo>
                    <a:pt x="152" y="506"/>
                    <a:pt x="153" y="508"/>
                    <a:pt x="155" y="510"/>
                  </a:cubicBezTo>
                  <a:lnTo>
                    <a:pt x="163" y="527"/>
                  </a:lnTo>
                  <a:lnTo>
                    <a:pt x="152" y="516"/>
                  </a:lnTo>
                  <a:lnTo>
                    <a:pt x="169" y="525"/>
                  </a:lnTo>
                  <a:lnTo>
                    <a:pt x="158" y="522"/>
                  </a:lnTo>
                  <a:lnTo>
                    <a:pt x="167" y="522"/>
                  </a:lnTo>
                  <a:lnTo>
                    <a:pt x="183" y="522"/>
                  </a:lnTo>
                  <a:lnTo>
                    <a:pt x="166" y="529"/>
                  </a:lnTo>
                  <a:lnTo>
                    <a:pt x="175" y="521"/>
                  </a:lnTo>
                  <a:lnTo>
                    <a:pt x="183" y="512"/>
                  </a:lnTo>
                  <a:lnTo>
                    <a:pt x="178" y="519"/>
                  </a:lnTo>
                  <a:lnTo>
                    <a:pt x="187" y="502"/>
                  </a:lnTo>
                  <a:cubicBezTo>
                    <a:pt x="188" y="500"/>
                    <a:pt x="189" y="497"/>
                    <a:pt x="191" y="496"/>
                  </a:cubicBezTo>
                  <a:lnTo>
                    <a:pt x="200" y="487"/>
                  </a:lnTo>
                  <a:lnTo>
                    <a:pt x="195" y="493"/>
                  </a:lnTo>
                  <a:lnTo>
                    <a:pt x="204" y="477"/>
                  </a:lnTo>
                  <a:lnTo>
                    <a:pt x="212" y="460"/>
                  </a:lnTo>
                  <a:lnTo>
                    <a:pt x="219" y="446"/>
                  </a:lnTo>
                  <a:lnTo>
                    <a:pt x="227" y="421"/>
                  </a:lnTo>
                  <a:lnTo>
                    <a:pt x="226" y="428"/>
                  </a:lnTo>
                  <a:lnTo>
                    <a:pt x="226" y="420"/>
                  </a:lnTo>
                  <a:lnTo>
                    <a:pt x="226" y="403"/>
                  </a:lnTo>
                  <a:lnTo>
                    <a:pt x="226" y="386"/>
                  </a:lnTo>
                  <a:lnTo>
                    <a:pt x="226" y="378"/>
                  </a:lnTo>
                  <a:lnTo>
                    <a:pt x="226" y="370"/>
                  </a:lnTo>
                  <a:lnTo>
                    <a:pt x="239" y="391"/>
                  </a:lnTo>
                  <a:lnTo>
                    <a:pt x="223" y="383"/>
                  </a:lnTo>
                  <a:lnTo>
                    <a:pt x="233" y="385"/>
                  </a:lnTo>
                  <a:lnTo>
                    <a:pt x="217" y="385"/>
                  </a:lnTo>
                  <a:lnTo>
                    <a:pt x="224" y="384"/>
                  </a:lnTo>
                  <a:lnTo>
                    <a:pt x="199" y="392"/>
                  </a:lnTo>
                  <a:lnTo>
                    <a:pt x="174" y="401"/>
                  </a:lnTo>
                  <a:lnTo>
                    <a:pt x="180" y="398"/>
                  </a:lnTo>
                  <a:lnTo>
                    <a:pt x="156" y="414"/>
                  </a:lnTo>
                  <a:lnTo>
                    <a:pt x="122" y="439"/>
                  </a:lnTo>
                  <a:lnTo>
                    <a:pt x="129" y="432"/>
                  </a:lnTo>
                  <a:lnTo>
                    <a:pt x="104" y="474"/>
                  </a:lnTo>
                  <a:lnTo>
                    <a:pt x="78" y="516"/>
                  </a:lnTo>
                  <a:lnTo>
                    <a:pt x="80" y="513"/>
                  </a:lnTo>
                  <a:lnTo>
                    <a:pt x="63" y="555"/>
                  </a:lnTo>
                  <a:lnTo>
                    <a:pt x="47" y="597"/>
                  </a:lnTo>
                  <a:lnTo>
                    <a:pt x="48" y="588"/>
                  </a:lnTo>
                  <a:lnTo>
                    <a:pt x="48" y="655"/>
                  </a:lnTo>
                  <a:lnTo>
                    <a:pt x="48" y="714"/>
                  </a:lnTo>
                  <a:lnTo>
                    <a:pt x="48" y="708"/>
                  </a:lnTo>
                  <a:lnTo>
                    <a:pt x="64" y="765"/>
                  </a:lnTo>
                  <a:lnTo>
                    <a:pt x="89" y="832"/>
                  </a:lnTo>
                  <a:lnTo>
                    <a:pt x="44" y="849"/>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5" name="Freeform 134">
              <a:extLst>
                <a:ext uri="{FF2B5EF4-FFF2-40B4-BE49-F238E27FC236}">
                  <a16:creationId xmlns:a16="http://schemas.microsoft.com/office/drawing/2014/main" id="{00000000-0008-0000-0000-000087000000}"/>
                </a:ext>
              </a:extLst>
            </xdr:cNvPr>
            <xdr:cNvSpPr>
              <a:spLocks/>
            </xdr:cNvSpPr>
          </xdr:nvSpPr>
          <xdr:spPr bwMode="auto">
            <a:xfrm>
              <a:off x="2727" y="2517"/>
              <a:ext cx="30" cy="5"/>
            </a:xfrm>
            <a:custGeom>
              <a:avLst/>
              <a:gdLst>
                <a:gd name="T0" fmla="*/ 0 w 30"/>
                <a:gd name="T1" fmla="*/ 0 h 5"/>
                <a:gd name="T2" fmla="*/ 30 w 30"/>
                <a:gd name="T3" fmla="*/ 0 h 5"/>
                <a:gd name="T4" fmla="*/ 30 w 30"/>
                <a:gd name="T5" fmla="*/ 5 h 5"/>
                <a:gd name="T6" fmla="*/ 0 w 30"/>
                <a:gd name="T7" fmla="*/ 4 h 5"/>
                <a:gd name="T8" fmla="*/ 0 w 30"/>
                <a:gd name="T9" fmla="*/ 0 h 5"/>
              </a:gdLst>
              <a:ahLst/>
              <a:cxnLst>
                <a:cxn ang="0">
                  <a:pos x="T0" y="T1"/>
                </a:cxn>
                <a:cxn ang="0">
                  <a:pos x="T2" y="T3"/>
                </a:cxn>
                <a:cxn ang="0">
                  <a:pos x="T4" y="T5"/>
                </a:cxn>
                <a:cxn ang="0">
                  <a:pos x="T6" y="T7"/>
                </a:cxn>
                <a:cxn ang="0">
                  <a:pos x="T8" y="T9"/>
                </a:cxn>
              </a:cxnLst>
              <a:rect l="0" t="0" r="r" b="b"/>
              <a:pathLst>
                <a:path w="30" h="5">
                  <a:moveTo>
                    <a:pt x="0" y="0"/>
                  </a:moveTo>
                  <a:lnTo>
                    <a:pt x="30" y="0"/>
                  </a:lnTo>
                  <a:lnTo>
                    <a:pt x="30" y="5"/>
                  </a:lnTo>
                  <a:lnTo>
                    <a:pt x="0" y="4"/>
                  </a:lnTo>
                  <a:lnTo>
                    <a:pt x="0"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6" name="Freeform 135">
              <a:extLst>
                <a:ext uri="{FF2B5EF4-FFF2-40B4-BE49-F238E27FC236}">
                  <a16:creationId xmlns:a16="http://schemas.microsoft.com/office/drawing/2014/main" id="{00000000-0008-0000-0000-000088000000}"/>
                </a:ext>
              </a:extLst>
            </xdr:cNvPr>
            <xdr:cNvSpPr>
              <a:spLocks/>
            </xdr:cNvSpPr>
          </xdr:nvSpPr>
          <xdr:spPr bwMode="auto">
            <a:xfrm>
              <a:off x="2727" y="2532"/>
              <a:ext cx="30" cy="5"/>
            </a:xfrm>
            <a:custGeom>
              <a:avLst/>
              <a:gdLst>
                <a:gd name="T0" fmla="*/ 0 w 30"/>
                <a:gd name="T1" fmla="*/ 0 h 5"/>
                <a:gd name="T2" fmla="*/ 30 w 30"/>
                <a:gd name="T3" fmla="*/ 1 h 5"/>
                <a:gd name="T4" fmla="*/ 30 w 30"/>
                <a:gd name="T5" fmla="*/ 5 h 5"/>
                <a:gd name="T6" fmla="*/ 0 w 30"/>
                <a:gd name="T7" fmla="*/ 4 h 5"/>
                <a:gd name="T8" fmla="*/ 0 w 30"/>
                <a:gd name="T9" fmla="*/ 0 h 5"/>
              </a:gdLst>
              <a:ahLst/>
              <a:cxnLst>
                <a:cxn ang="0">
                  <a:pos x="T0" y="T1"/>
                </a:cxn>
                <a:cxn ang="0">
                  <a:pos x="T2" y="T3"/>
                </a:cxn>
                <a:cxn ang="0">
                  <a:pos x="T4" y="T5"/>
                </a:cxn>
                <a:cxn ang="0">
                  <a:pos x="T6" y="T7"/>
                </a:cxn>
                <a:cxn ang="0">
                  <a:pos x="T8" y="T9"/>
                </a:cxn>
              </a:cxnLst>
              <a:rect l="0" t="0" r="r" b="b"/>
              <a:pathLst>
                <a:path w="30" h="5">
                  <a:moveTo>
                    <a:pt x="0" y="0"/>
                  </a:moveTo>
                  <a:lnTo>
                    <a:pt x="30" y="1"/>
                  </a:lnTo>
                  <a:lnTo>
                    <a:pt x="30" y="5"/>
                  </a:lnTo>
                  <a:lnTo>
                    <a:pt x="0" y="4"/>
                  </a:lnTo>
                  <a:lnTo>
                    <a:pt x="0"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7" name="Freeform 136">
              <a:extLst>
                <a:ext uri="{FF2B5EF4-FFF2-40B4-BE49-F238E27FC236}">
                  <a16:creationId xmlns:a16="http://schemas.microsoft.com/office/drawing/2014/main" id="{00000000-0008-0000-0000-000089000000}"/>
                </a:ext>
              </a:extLst>
            </xdr:cNvPr>
            <xdr:cNvSpPr>
              <a:spLocks/>
            </xdr:cNvSpPr>
          </xdr:nvSpPr>
          <xdr:spPr bwMode="auto">
            <a:xfrm>
              <a:off x="2711" y="2487"/>
              <a:ext cx="34" cy="77"/>
            </a:xfrm>
            <a:custGeom>
              <a:avLst/>
              <a:gdLst>
                <a:gd name="T0" fmla="*/ 275 w 379"/>
                <a:gd name="T1" fmla="*/ 47 h 855"/>
                <a:gd name="T2" fmla="*/ 199 w 379"/>
                <a:gd name="T3" fmla="*/ 64 h 855"/>
                <a:gd name="T4" fmla="*/ 206 w 379"/>
                <a:gd name="T5" fmla="*/ 61 h 855"/>
                <a:gd name="T6" fmla="*/ 139 w 379"/>
                <a:gd name="T7" fmla="*/ 102 h 855"/>
                <a:gd name="T8" fmla="*/ 142 w 379"/>
                <a:gd name="T9" fmla="*/ 100 h 855"/>
                <a:gd name="T10" fmla="*/ 75 w 379"/>
                <a:gd name="T11" fmla="*/ 158 h 855"/>
                <a:gd name="T12" fmla="*/ 81 w 379"/>
                <a:gd name="T13" fmla="*/ 151 h 855"/>
                <a:gd name="T14" fmla="*/ 47 w 379"/>
                <a:gd name="T15" fmla="*/ 218 h 855"/>
                <a:gd name="T16" fmla="*/ 46 w 379"/>
                <a:gd name="T17" fmla="*/ 195 h 855"/>
                <a:gd name="T18" fmla="*/ 114 w 379"/>
                <a:gd name="T19" fmla="*/ 311 h 855"/>
                <a:gd name="T20" fmla="*/ 110 w 379"/>
                <a:gd name="T21" fmla="*/ 307 h 855"/>
                <a:gd name="T22" fmla="*/ 203 w 379"/>
                <a:gd name="T23" fmla="*/ 407 h 855"/>
                <a:gd name="T24" fmla="*/ 373 w 379"/>
                <a:gd name="T25" fmla="*/ 634 h 855"/>
                <a:gd name="T26" fmla="*/ 375 w 379"/>
                <a:gd name="T27" fmla="*/ 658 h 855"/>
                <a:gd name="T28" fmla="*/ 342 w 379"/>
                <a:gd name="T29" fmla="*/ 733 h 855"/>
                <a:gd name="T30" fmla="*/ 336 w 379"/>
                <a:gd name="T31" fmla="*/ 741 h 855"/>
                <a:gd name="T32" fmla="*/ 268 w 379"/>
                <a:gd name="T33" fmla="*/ 800 h 855"/>
                <a:gd name="T34" fmla="*/ 263 w 379"/>
                <a:gd name="T35" fmla="*/ 803 h 855"/>
                <a:gd name="T36" fmla="*/ 196 w 379"/>
                <a:gd name="T37" fmla="*/ 836 h 855"/>
                <a:gd name="T38" fmla="*/ 190 w 379"/>
                <a:gd name="T39" fmla="*/ 838 h 855"/>
                <a:gd name="T40" fmla="*/ 115 w 379"/>
                <a:gd name="T41" fmla="*/ 855 h 855"/>
                <a:gd name="T42" fmla="*/ 104 w 379"/>
                <a:gd name="T43" fmla="*/ 808 h 855"/>
                <a:gd name="T44" fmla="*/ 180 w 379"/>
                <a:gd name="T45" fmla="*/ 791 h 855"/>
                <a:gd name="T46" fmla="*/ 175 w 379"/>
                <a:gd name="T47" fmla="*/ 793 h 855"/>
                <a:gd name="T48" fmla="*/ 242 w 379"/>
                <a:gd name="T49" fmla="*/ 760 h 855"/>
                <a:gd name="T50" fmla="*/ 237 w 379"/>
                <a:gd name="T51" fmla="*/ 763 h 855"/>
                <a:gd name="T52" fmla="*/ 304 w 379"/>
                <a:gd name="T53" fmla="*/ 705 h 855"/>
                <a:gd name="T54" fmla="*/ 298 w 379"/>
                <a:gd name="T55" fmla="*/ 713 h 855"/>
                <a:gd name="T56" fmla="*/ 332 w 379"/>
                <a:gd name="T57" fmla="*/ 638 h 855"/>
                <a:gd name="T58" fmla="*/ 334 w 379"/>
                <a:gd name="T59" fmla="*/ 663 h 855"/>
                <a:gd name="T60" fmla="*/ 168 w 379"/>
                <a:gd name="T61" fmla="*/ 440 h 855"/>
                <a:gd name="T62" fmla="*/ 75 w 379"/>
                <a:gd name="T63" fmla="*/ 340 h 855"/>
                <a:gd name="T64" fmla="*/ 72 w 379"/>
                <a:gd name="T65" fmla="*/ 335 h 855"/>
                <a:gd name="T66" fmla="*/ 5 w 379"/>
                <a:gd name="T67" fmla="*/ 219 h 855"/>
                <a:gd name="T68" fmla="*/ 4 w 379"/>
                <a:gd name="T69" fmla="*/ 196 h 855"/>
                <a:gd name="T70" fmla="*/ 38 w 379"/>
                <a:gd name="T71" fmla="*/ 129 h 855"/>
                <a:gd name="T72" fmla="*/ 43 w 379"/>
                <a:gd name="T73" fmla="*/ 122 h 855"/>
                <a:gd name="T74" fmla="*/ 111 w 379"/>
                <a:gd name="T75" fmla="*/ 64 h 855"/>
                <a:gd name="T76" fmla="*/ 114 w 379"/>
                <a:gd name="T77" fmla="*/ 61 h 855"/>
                <a:gd name="T78" fmla="*/ 181 w 379"/>
                <a:gd name="T79" fmla="*/ 20 h 855"/>
                <a:gd name="T80" fmla="*/ 189 w 379"/>
                <a:gd name="T81" fmla="*/ 17 h 855"/>
                <a:gd name="T82" fmla="*/ 264 w 379"/>
                <a:gd name="T83" fmla="*/ 0 h 855"/>
                <a:gd name="T84" fmla="*/ 275 w 379"/>
                <a:gd name="T85" fmla="*/ 47 h 8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379" h="855">
                  <a:moveTo>
                    <a:pt x="275" y="47"/>
                  </a:moveTo>
                  <a:lnTo>
                    <a:pt x="199" y="64"/>
                  </a:lnTo>
                  <a:lnTo>
                    <a:pt x="206" y="61"/>
                  </a:lnTo>
                  <a:lnTo>
                    <a:pt x="139" y="102"/>
                  </a:lnTo>
                  <a:lnTo>
                    <a:pt x="142" y="100"/>
                  </a:lnTo>
                  <a:lnTo>
                    <a:pt x="75" y="158"/>
                  </a:lnTo>
                  <a:lnTo>
                    <a:pt x="81" y="151"/>
                  </a:lnTo>
                  <a:lnTo>
                    <a:pt x="47" y="218"/>
                  </a:lnTo>
                  <a:lnTo>
                    <a:pt x="46" y="195"/>
                  </a:lnTo>
                  <a:lnTo>
                    <a:pt x="114" y="311"/>
                  </a:lnTo>
                  <a:lnTo>
                    <a:pt x="110" y="307"/>
                  </a:lnTo>
                  <a:lnTo>
                    <a:pt x="203" y="407"/>
                  </a:lnTo>
                  <a:lnTo>
                    <a:pt x="373" y="634"/>
                  </a:lnTo>
                  <a:cubicBezTo>
                    <a:pt x="378" y="641"/>
                    <a:pt x="379" y="650"/>
                    <a:pt x="375" y="658"/>
                  </a:cubicBezTo>
                  <a:lnTo>
                    <a:pt x="342" y="733"/>
                  </a:lnTo>
                  <a:cubicBezTo>
                    <a:pt x="340" y="736"/>
                    <a:pt x="338" y="739"/>
                    <a:pt x="336" y="741"/>
                  </a:cubicBezTo>
                  <a:lnTo>
                    <a:pt x="268" y="800"/>
                  </a:lnTo>
                  <a:cubicBezTo>
                    <a:pt x="267" y="801"/>
                    <a:pt x="265" y="802"/>
                    <a:pt x="263" y="803"/>
                  </a:cubicBezTo>
                  <a:lnTo>
                    <a:pt x="196" y="836"/>
                  </a:lnTo>
                  <a:cubicBezTo>
                    <a:pt x="194" y="837"/>
                    <a:pt x="192" y="838"/>
                    <a:pt x="190" y="838"/>
                  </a:cubicBezTo>
                  <a:lnTo>
                    <a:pt x="115" y="855"/>
                  </a:lnTo>
                  <a:lnTo>
                    <a:pt x="104" y="808"/>
                  </a:lnTo>
                  <a:lnTo>
                    <a:pt x="180" y="791"/>
                  </a:lnTo>
                  <a:lnTo>
                    <a:pt x="175" y="793"/>
                  </a:lnTo>
                  <a:lnTo>
                    <a:pt x="242" y="760"/>
                  </a:lnTo>
                  <a:lnTo>
                    <a:pt x="237" y="763"/>
                  </a:lnTo>
                  <a:lnTo>
                    <a:pt x="304" y="705"/>
                  </a:lnTo>
                  <a:lnTo>
                    <a:pt x="298" y="713"/>
                  </a:lnTo>
                  <a:lnTo>
                    <a:pt x="332" y="638"/>
                  </a:lnTo>
                  <a:lnTo>
                    <a:pt x="334" y="663"/>
                  </a:lnTo>
                  <a:lnTo>
                    <a:pt x="168" y="440"/>
                  </a:lnTo>
                  <a:lnTo>
                    <a:pt x="75" y="340"/>
                  </a:lnTo>
                  <a:cubicBezTo>
                    <a:pt x="74" y="338"/>
                    <a:pt x="73" y="337"/>
                    <a:pt x="72" y="335"/>
                  </a:cubicBezTo>
                  <a:lnTo>
                    <a:pt x="5" y="219"/>
                  </a:lnTo>
                  <a:cubicBezTo>
                    <a:pt x="1" y="212"/>
                    <a:pt x="0" y="203"/>
                    <a:pt x="4" y="196"/>
                  </a:cubicBezTo>
                  <a:lnTo>
                    <a:pt x="38" y="129"/>
                  </a:lnTo>
                  <a:cubicBezTo>
                    <a:pt x="39" y="126"/>
                    <a:pt x="41" y="124"/>
                    <a:pt x="43" y="122"/>
                  </a:cubicBezTo>
                  <a:lnTo>
                    <a:pt x="111" y="64"/>
                  </a:lnTo>
                  <a:cubicBezTo>
                    <a:pt x="112" y="63"/>
                    <a:pt x="113" y="62"/>
                    <a:pt x="114" y="61"/>
                  </a:cubicBezTo>
                  <a:lnTo>
                    <a:pt x="181" y="20"/>
                  </a:lnTo>
                  <a:cubicBezTo>
                    <a:pt x="183" y="18"/>
                    <a:pt x="186" y="17"/>
                    <a:pt x="189" y="17"/>
                  </a:cubicBezTo>
                  <a:lnTo>
                    <a:pt x="264" y="0"/>
                  </a:lnTo>
                  <a:lnTo>
                    <a:pt x="275" y="47"/>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8" name="Freeform 137">
              <a:extLst>
                <a:ext uri="{FF2B5EF4-FFF2-40B4-BE49-F238E27FC236}">
                  <a16:creationId xmlns:a16="http://schemas.microsoft.com/office/drawing/2014/main" id="{00000000-0008-0000-0000-00008A000000}"/>
                </a:ext>
              </a:extLst>
            </xdr:cNvPr>
            <xdr:cNvSpPr>
              <a:spLocks/>
            </xdr:cNvSpPr>
          </xdr:nvSpPr>
          <xdr:spPr bwMode="auto">
            <a:xfrm>
              <a:off x="3477" y="2399"/>
              <a:ext cx="73" cy="5"/>
            </a:xfrm>
            <a:custGeom>
              <a:avLst/>
              <a:gdLst>
                <a:gd name="T0" fmla="*/ 0 w 73"/>
                <a:gd name="T1" fmla="*/ 0 h 5"/>
                <a:gd name="T2" fmla="*/ 73 w 73"/>
                <a:gd name="T3" fmla="*/ 1 h 5"/>
                <a:gd name="T4" fmla="*/ 73 w 73"/>
                <a:gd name="T5" fmla="*/ 5 h 5"/>
                <a:gd name="T6" fmla="*/ 0 w 73"/>
                <a:gd name="T7" fmla="*/ 4 h 5"/>
                <a:gd name="T8" fmla="*/ 0 w 73"/>
                <a:gd name="T9" fmla="*/ 0 h 5"/>
              </a:gdLst>
              <a:ahLst/>
              <a:cxnLst>
                <a:cxn ang="0">
                  <a:pos x="T0" y="T1"/>
                </a:cxn>
                <a:cxn ang="0">
                  <a:pos x="T2" y="T3"/>
                </a:cxn>
                <a:cxn ang="0">
                  <a:pos x="T4" y="T5"/>
                </a:cxn>
                <a:cxn ang="0">
                  <a:pos x="T6" y="T7"/>
                </a:cxn>
                <a:cxn ang="0">
                  <a:pos x="T8" y="T9"/>
                </a:cxn>
              </a:cxnLst>
              <a:rect l="0" t="0" r="r" b="b"/>
              <a:pathLst>
                <a:path w="73" h="5">
                  <a:moveTo>
                    <a:pt x="0" y="0"/>
                  </a:moveTo>
                  <a:lnTo>
                    <a:pt x="73" y="1"/>
                  </a:lnTo>
                  <a:lnTo>
                    <a:pt x="73" y="5"/>
                  </a:lnTo>
                  <a:lnTo>
                    <a:pt x="0" y="4"/>
                  </a:lnTo>
                  <a:lnTo>
                    <a:pt x="0"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9" name="Freeform 138">
              <a:extLst>
                <a:ext uri="{FF2B5EF4-FFF2-40B4-BE49-F238E27FC236}">
                  <a16:creationId xmlns:a16="http://schemas.microsoft.com/office/drawing/2014/main" id="{00000000-0008-0000-0000-00008B000000}"/>
                </a:ext>
              </a:extLst>
            </xdr:cNvPr>
            <xdr:cNvSpPr>
              <a:spLocks/>
            </xdr:cNvSpPr>
          </xdr:nvSpPr>
          <xdr:spPr bwMode="auto">
            <a:xfrm>
              <a:off x="3477" y="2355"/>
              <a:ext cx="59" cy="5"/>
            </a:xfrm>
            <a:custGeom>
              <a:avLst/>
              <a:gdLst>
                <a:gd name="T0" fmla="*/ 0 w 59"/>
                <a:gd name="T1" fmla="*/ 0 h 5"/>
                <a:gd name="T2" fmla="*/ 59 w 59"/>
                <a:gd name="T3" fmla="*/ 1 h 5"/>
                <a:gd name="T4" fmla="*/ 58 w 59"/>
                <a:gd name="T5" fmla="*/ 5 h 5"/>
                <a:gd name="T6" fmla="*/ 0 w 59"/>
                <a:gd name="T7" fmla="*/ 5 h 5"/>
                <a:gd name="T8" fmla="*/ 0 w 59"/>
                <a:gd name="T9" fmla="*/ 0 h 5"/>
              </a:gdLst>
              <a:ahLst/>
              <a:cxnLst>
                <a:cxn ang="0">
                  <a:pos x="T0" y="T1"/>
                </a:cxn>
                <a:cxn ang="0">
                  <a:pos x="T2" y="T3"/>
                </a:cxn>
                <a:cxn ang="0">
                  <a:pos x="T4" y="T5"/>
                </a:cxn>
                <a:cxn ang="0">
                  <a:pos x="T6" y="T7"/>
                </a:cxn>
                <a:cxn ang="0">
                  <a:pos x="T8" y="T9"/>
                </a:cxn>
              </a:cxnLst>
              <a:rect l="0" t="0" r="r" b="b"/>
              <a:pathLst>
                <a:path w="59" h="5">
                  <a:moveTo>
                    <a:pt x="0" y="0"/>
                  </a:moveTo>
                  <a:lnTo>
                    <a:pt x="59" y="1"/>
                  </a:lnTo>
                  <a:lnTo>
                    <a:pt x="58" y="5"/>
                  </a:lnTo>
                  <a:lnTo>
                    <a:pt x="0" y="5"/>
                  </a:lnTo>
                  <a:lnTo>
                    <a:pt x="0"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0" name="Freeform 139">
              <a:extLst>
                <a:ext uri="{FF2B5EF4-FFF2-40B4-BE49-F238E27FC236}">
                  <a16:creationId xmlns:a16="http://schemas.microsoft.com/office/drawing/2014/main" id="{00000000-0008-0000-0000-00008C000000}"/>
                </a:ext>
              </a:extLst>
            </xdr:cNvPr>
            <xdr:cNvSpPr>
              <a:spLocks/>
            </xdr:cNvSpPr>
          </xdr:nvSpPr>
          <xdr:spPr bwMode="auto">
            <a:xfrm>
              <a:off x="3533" y="2325"/>
              <a:ext cx="19" cy="108"/>
            </a:xfrm>
            <a:custGeom>
              <a:avLst/>
              <a:gdLst>
                <a:gd name="T0" fmla="*/ 161 w 209"/>
                <a:gd name="T1" fmla="*/ 43 h 1194"/>
                <a:gd name="T2" fmla="*/ 111 w 209"/>
                <a:gd name="T3" fmla="*/ 68 h 1194"/>
                <a:gd name="T4" fmla="*/ 121 w 209"/>
                <a:gd name="T5" fmla="*/ 58 h 1194"/>
                <a:gd name="T6" fmla="*/ 87 w 209"/>
                <a:gd name="T7" fmla="*/ 117 h 1194"/>
                <a:gd name="T8" fmla="*/ 90 w 209"/>
                <a:gd name="T9" fmla="*/ 112 h 1194"/>
                <a:gd name="T10" fmla="*/ 64 w 209"/>
                <a:gd name="T11" fmla="*/ 195 h 1194"/>
                <a:gd name="T12" fmla="*/ 48 w 209"/>
                <a:gd name="T13" fmla="*/ 293 h 1194"/>
                <a:gd name="T14" fmla="*/ 48 w 209"/>
                <a:gd name="T15" fmla="*/ 283 h 1194"/>
                <a:gd name="T16" fmla="*/ 82 w 209"/>
                <a:gd name="T17" fmla="*/ 434 h 1194"/>
                <a:gd name="T18" fmla="*/ 123 w 209"/>
                <a:gd name="T19" fmla="*/ 591 h 1194"/>
                <a:gd name="T20" fmla="*/ 208 w 209"/>
                <a:gd name="T21" fmla="*/ 909 h 1194"/>
                <a:gd name="T22" fmla="*/ 208 w 209"/>
                <a:gd name="T23" fmla="*/ 919 h 1194"/>
                <a:gd name="T24" fmla="*/ 191 w 209"/>
                <a:gd name="T25" fmla="*/ 1011 h 1194"/>
                <a:gd name="T26" fmla="*/ 190 w 209"/>
                <a:gd name="T27" fmla="*/ 1015 h 1194"/>
                <a:gd name="T28" fmla="*/ 156 w 209"/>
                <a:gd name="T29" fmla="*/ 1099 h 1194"/>
                <a:gd name="T30" fmla="*/ 121 w 209"/>
                <a:gd name="T31" fmla="*/ 1160 h 1194"/>
                <a:gd name="T32" fmla="*/ 113 w 209"/>
                <a:gd name="T33" fmla="*/ 1169 h 1194"/>
                <a:gd name="T34" fmla="*/ 70 w 209"/>
                <a:gd name="T35" fmla="*/ 1194 h 1194"/>
                <a:gd name="T36" fmla="*/ 46 w 209"/>
                <a:gd name="T37" fmla="*/ 1153 h 1194"/>
                <a:gd name="T38" fmla="*/ 88 w 209"/>
                <a:gd name="T39" fmla="*/ 1128 h 1194"/>
                <a:gd name="T40" fmla="*/ 79 w 209"/>
                <a:gd name="T41" fmla="*/ 1136 h 1194"/>
                <a:gd name="T42" fmla="*/ 112 w 209"/>
                <a:gd name="T43" fmla="*/ 1081 h 1194"/>
                <a:gd name="T44" fmla="*/ 145 w 209"/>
                <a:gd name="T45" fmla="*/ 998 h 1194"/>
                <a:gd name="T46" fmla="*/ 144 w 209"/>
                <a:gd name="T47" fmla="*/ 1002 h 1194"/>
                <a:gd name="T48" fmla="*/ 161 w 209"/>
                <a:gd name="T49" fmla="*/ 910 h 1194"/>
                <a:gd name="T50" fmla="*/ 161 w 209"/>
                <a:gd name="T51" fmla="*/ 921 h 1194"/>
                <a:gd name="T52" fmla="*/ 77 w 209"/>
                <a:gd name="T53" fmla="*/ 604 h 1194"/>
                <a:gd name="T54" fmla="*/ 35 w 209"/>
                <a:gd name="T55" fmla="*/ 444 h 1194"/>
                <a:gd name="T56" fmla="*/ 1 w 209"/>
                <a:gd name="T57" fmla="*/ 294 h 1194"/>
                <a:gd name="T58" fmla="*/ 1 w 209"/>
                <a:gd name="T59" fmla="*/ 285 h 1194"/>
                <a:gd name="T60" fmla="*/ 18 w 209"/>
                <a:gd name="T61" fmla="*/ 181 h 1194"/>
                <a:gd name="T62" fmla="*/ 44 w 209"/>
                <a:gd name="T63" fmla="*/ 98 h 1194"/>
                <a:gd name="T64" fmla="*/ 46 w 209"/>
                <a:gd name="T65" fmla="*/ 93 h 1194"/>
                <a:gd name="T66" fmla="*/ 79 w 209"/>
                <a:gd name="T67" fmla="*/ 35 h 1194"/>
                <a:gd name="T68" fmla="*/ 90 w 209"/>
                <a:gd name="T69" fmla="*/ 25 h 1194"/>
                <a:gd name="T70" fmla="*/ 140 w 209"/>
                <a:gd name="T71" fmla="*/ 0 h 1194"/>
                <a:gd name="T72" fmla="*/ 161 w 209"/>
                <a:gd name="T73" fmla="*/ 43 h 119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209" h="1194">
                  <a:moveTo>
                    <a:pt x="161" y="43"/>
                  </a:moveTo>
                  <a:lnTo>
                    <a:pt x="111" y="68"/>
                  </a:lnTo>
                  <a:lnTo>
                    <a:pt x="121" y="58"/>
                  </a:lnTo>
                  <a:lnTo>
                    <a:pt x="87" y="117"/>
                  </a:lnTo>
                  <a:lnTo>
                    <a:pt x="90" y="112"/>
                  </a:lnTo>
                  <a:lnTo>
                    <a:pt x="64" y="195"/>
                  </a:lnTo>
                  <a:lnTo>
                    <a:pt x="48" y="293"/>
                  </a:lnTo>
                  <a:lnTo>
                    <a:pt x="48" y="283"/>
                  </a:lnTo>
                  <a:lnTo>
                    <a:pt x="82" y="434"/>
                  </a:lnTo>
                  <a:lnTo>
                    <a:pt x="123" y="591"/>
                  </a:lnTo>
                  <a:lnTo>
                    <a:pt x="208" y="909"/>
                  </a:lnTo>
                  <a:cubicBezTo>
                    <a:pt x="209" y="912"/>
                    <a:pt x="209" y="916"/>
                    <a:pt x="208" y="919"/>
                  </a:cubicBezTo>
                  <a:lnTo>
                    <a:pt x="191" y="1011"/>
                  </a:lnTo>
                  <a:cubicBezTo>
                    <a:pt x="191" y="1012"/>
                    <a:pt x="190" y="1014"/>
                    <a:pt x="190" y="1015"/>
                  </a:cubicBezTo>
                  <a:lnTo>
                    <a:pt x="156" y="1099"/>
                  </a:lnTo>
                  <a:lnTo>
                    <a:pt x="121" y="1160"/>
                  </a:lnTo>
                  <a:cubicBezTo>
                    <a:pt x="119" y="1164"/>
                    <a:pt x="116" y="1167"/>
                    <a:pt x="113" y="1169"/>
                  </a:cubicBezTo>
                  <a:lnTo>
                    <a:pt x="70" y="1194"/>
                  </a:lnTo>
                  <a:lnTo>
                    <a:pt x="46" y="1153"/>
                  </a:lnTo>
                  <a:lnTo>
                    <a:pt x="88" y="1128"/>
                  </a:lnTo>
                  <a:lnTo>
                    <a:pt x="79" y="1136"/>
                  </a:lnTo>
                  <a:lnTo>
                    <a:pt x="112" y="1081"/>
                  </a:lnTo>
                  <a:lnTo>
                    <a:pt x="145" y="998"/>
                  </a:lnTo>
                  <a:lnTo>
                    <a:pt x="144" y="1002"/>
                  </a:lnTo>
                  <a:lnTo>
                    <a:pt x="161" y="910"/>
                  </a:lnTo>
                  <a:lnTo>
                    <a:pt x="161" y="921"/>
                  </a:lnTo>
                  <a:lnTo>
                    <a:pt x="77" y="604"/>
                  </a:lnTo>
                  <a:lnTo>
                    <a:pt x="35" y="444"/>
                  </a:lnTo>
                  <a:lnTo>
                    <a:pt x="1" y="294"/>
                  </a:lnTo>
                  <a:cubicBezTo>
                    <a:pt x="0" y="291"/>
                    <a:pt x="0" y="288"/>
                    <a:pt x="1" y="285"/>
                  </a:cubicBezTo>
                  <a:lnTo>
                    <a:pt x="18" y="181"/>
                  </a:lnTo>
                  <a:lnTo>
                    <a:pt x="44" y="98"/>
                  </a:lnTo>
                  <a:cubicBezTo>
                    <a:pt x="44" y="96"/>
                    <a:pt x="45" y="95"/>
                    <a:pt x="46" y="93"/>
                  </a:cubicBezTo>
                  <a:lnTo>
                    <a:pt x="79" y="35"/>
                  </a:lnTo>
                  <a:cubicBezTo>
                    <a:pt x="82" y="30"/>
                    <a:pt x="85" y="27"/>
                    <a:pt x="90" y="25"/>
                  </a:cubicBezTo>
                  <a:lnTo>
                    <a:pt x="140" y="0"/>
                  </a:lnTo>
                  <a:lnTo>
                    <a:pt x="161" y="43"/>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1" name="Oval 140">
              <a:extLst>
                <a:ext uri="{FF2B5EF4-FFF2-40B4-BE49-F238E27FC236}">
                  <a16:creationId xmlns:a16="http://schemas.microsoft.com/office/drawing/2014/main" id="{00000000-0008-0000-0000-00008D000000}"/>
                </a:ext>
              </a:extLst>
            </xdr:cNvPr>
            <xdr:cNvSpPr>
              <a:spLocks noChangeArrowheads="1"/>
            </xdr:cNvSpPr>
          </xdr:nvSpPr>
          <xdr:spPr bwMode="auto">
            <a:xfrm>
              <a:off x="3260" y="1871"/>
              <a:ext cx="122" cy="108"/>
            </a:xfrm>
            <a:prstGeom prst="ellipse">
              <a:avLst/>
            </a:prstGeom>
            <a:solidFill>
              <a:srgbClr val="FFFFFF"/>
            </a:solidFill>
            <a:ln w="0">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2" name="Freeform 141">
              <a:extLst>
                <a:ext uri="{FF2B5EF4-FFF2-40B4-BE49-F238E27FC236}">
                  <a16:creationId xmlns:a16="http://schemas.microsoft.com/office/drawing/2014/main" id="{00000000-0008-0000-0000-00008E000000}"/>
                </a:ext>
              </a:extLst>
            </xdr:cNvPr>
            <xdr:cNvSpPr>
              <a:spLocks noEditPoints="1"/>
            </xdr:cNvSpPr>
          </xdr:nvSpPr>
          <xdr:spPr bwMode="auto">
            <a:xfrm>
              <a:off x="3254" y="1865"/>
              <a:ext cx="134" cy="120"/>
            </a:xfrm>
            <a:custGeom>
              <a:avLst/>
              <a:gdLst>
                <a:gd name="T0" fmla="*/ 2 w 134"/>
                <a:gd name="T1" fmla="*/ 48 h 120"/>
                <a:gd name="T2" fmla="*/ 8 w 134"/>
                <a:gd name="T3" fmla="*/ 31 h 120"/>
                <a:gd name="T4" fmla="*/ 20 w 134"/>
                <a:gd name="T5" fmla="*/ 17 h 120"/>
                <a:gd name="T6" fmla="*/ 35 w 134"/>
                <a:gd name="T7" fmla="*/ 7 h 120"/>
                <a:gd name="T8" fmla="*/ 54 w 134"/>
                <a:gd name="T9" fmla="*/ 1 h 120"/>
                <a:gd name="T10" fmla="*/ 74 w 134"/>
                <a:gd name="T11" fmla="*/ 0 h 120"/>
                <a:gd name="T12" fmla="*/ 93 w 134"/>
                <a:gd name="T13" fmla="*/ 4 h 120"/>
                <a:gd name="T14" fmla="*/ 109 w 134"/>
                <a:gd name="T15" fmla="*/ 13 h 120"/>
                <a:gd name="T16" fmla="*/ 123 w 134"/>
                <a:gd name="T17" fmla="*/ 26 h 120"/>
                <a:gd name="T18" fmla="*/ 131 w 134"/>
                <a:gd name="T19" fmla="*/ 41 h 120"/>
                <a:gd name="T20" fmla="*/ 134 w 134"/>
                <a:gd name="T21" fmla="*/ 59 h 120"/>
                <a:gd name="T22" fmla="*/ 131 w 134"/>
                <a:gd name="T23" fmla="*/ 78 h 120"/>
                <a:gd name="T24" fmla="*/ 123 w 134"/>
                <a:gd name="T25" fmla="*/ 93 h 120"/>
                <a:gd name="T26" fmla="*/ 110 w 134"/>
                <a:gd name="T27" fmla="*/ 106 h 120"/>
                <a:gd name="T28" fmla="*/ 93 w 134"/>
                <a:gd name="T29" fmla="*/ 115 h 120"/>
                <a:gd name="T30" fmla="*/ 74 w 134"/>
                <a:gd name="T31" fmla="*/ 120 h 120"/>
                <a:gd name="T32" fmla="*/ 54 w 134"/>
                <a:gd name="T33" fmla="*/ 119 h 120"/>
                <a:gd name="T34" fmla="*/ 36 w 134"/>
                <a:gd name="T35" fmla="*/ 113 h 120"/>
                <a:gd name="T36" fmla="*/ 20 w 134"/>
                <a:gd name="T37" fmla="*/ 103 h 120"/>
                <a:gd name="T38" fmla="*/ 9 w 134"/>
                <a:gd name="T39" fmla="*/ 89 h 120"/>
                <a:gd name="T40" fmla="*/ 2 w 134"/>
                <a:gd name="T41" fmla="*/ 72 h 120"/>
                <a:gd name="T42" fmla="*/ 13 w 134"/>
                <a:gd name="T43" fmla="*/ 64 h 120"/>
                <a:gd name="T44" fmla="*/ 17 w 134"/>
                <a:gd name="T45" fmla="*/ 78 h 120"/>
                <a:gd name="T46" fmla="*/ 25 w 134"/>
                <a:gd name="T47" fmla="*/ 90 h 120"/>
                <a:gd name="T48" fmla="*/ 36 w 134"/>
                <a:gd name="T49" fmla="*/ 99 h 120"/>
                <a:gd name="T50" fmla="*/ 51 w 134"/>
                <a:gd name="T51" fmla="*/ 105 h 120"/>
                <a:gd name="T52" fmla="*/ 67 w 134"/>
                <a:gd name="T53" fmla="*/ 108 h 120"/>
                <a:gd name="T54" fmla="*/ 84 w 134"/>
                <a:gd name="T55" fmla="*/ 106 h 120"/>
                <a:gd name="T56" fmla="*/ 98 w 134"/>
                <a:gd name="T57" fmla="*/ 99 h 120"/>
                <a:gd name="T58" fmla="*/ 110 w 134"/>
                <a:gd name="T59" fmla="*/ 90 h 120"/>
                <a:gd name="T60" fmla="*/ 118 w 134"/>
                <a:gd name="T61" fmla="*/ 78 h 120"/>
                <a:gd name="T62" fmla="*/ 122 w 134"/>
                <a:gd name="T63" fmla="*/ 65 h 120"/>
                <a:gd name="T64" fmla="*/ 121 w 134"/>
                <a:gd name="T65" fmla="*/ 51 h 120"/>
                <a:gd name="T66" fmla="*/ 116 w 134"/>
                <a:gd name="T67" fmla="*/ 38 h 120"/>
                <a:gd name="T68" fmla="*/ 107 w 134"/>
                <a:gd name="T69" fmla="*/ 26 h 120"/>
                <a:gd name="T70" fmla="*/ 94 w 134"/>
                <a:gd name="T71" fmla="*/ 18 h 120"/>
                <a:gd name="T72" fmla="*/ 79 w 134"/>
                <a:gd name="T73" fmla="*/ 13 h 120"/>
                <a:gd name="T74" fmla="*/ 62 w 134"/>
                <a:gd name="T75" fmla="*/ 12 h 120"/>
                <a:gd name="T76" fmla="*/ 46 w 134"/>
                <a:gd name="T77" fmla="*/ 16 h 120"/>
                <a:gd name="T78" fmla="*/ 32 w 134"/>
                <a:gd name="T79" fmla="*/ 23 h 120"/>
                <a:gd name="T80" fmla="*/ 22 w 134"/>
                <a:gd name="T81" fmla="*/ 33 h 120"/>
                <a:gd name="T82" fmla="*/ 15 w 134"/>
                <a:gd name="T83" fmla="*/ 45 h 120"/>
                <a:gd name="T84" fmla="*/ 12 w 134"/>
                <a:gd name="T85" fmla="*/ 59 h 1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134" h="120">
                  <a:moveTo>
                    <a:pt x="0" y="60"/>
                  </a:moveTo>
                  <a:lnTo>
                    <a:pt x="1" y="54"/>
                  </a:lnTo>
                  <a:lnTo>
                    <a:pt x="2" y="48"/>
                  </a:lnTo>
                  <a:lnTo>
                    <a:pt x="3" y="42"/>
                  </a:lnTo>
                  <a:lnTo>
                    <a:pt x="6" y="36"/>
                  </a:lnTo>
                  <a:lnTo>
                    <a:pt x="8" y="31"/>
                  </a:lnTo>
                  <a:lnTo>
                    <a:pt x="12" y="26"/>
                  </a:lnTo>
                  <a:lnTo>
                    <a:pt x="16" y="21"/>
                  </a:lnTo>
                  <a:lnTo>
                    <a:pt x="20" y="17"/>
                  </a:lnTo>
                  <a:lnTo>
                    <a:pt x="25" y="13"/>
                  </a:lnTo>
                  <a:lnTo>
                    <a:pt x="30" y="10"/>
                  </a:lnTo>
                  <a:lnTo>
                    <a:pt x="35" y="7"/>
                  </a:lnTo>
                  <a:lnTo>
                    <a:pt x="41" y="4"/>
                  </a:lnTo>
                  <a:lnTo>
                    <a:pt x="47" y="2"/>
                  </a:lnTo>
                  <a:lnTo>
                    <a:pt x="54" y="1"/>
                  </a:lnTo>
                  <a:lnTo>
                    <a:pt x="60" y="0"/>
                  </a:lnTo>
                  <a:lnTo>
                    <a:pt x="67" y="0"/>
                  </a:lnTo>
                  <a:lnTo>
                    <a:pt x="74" y="0"/>
                  </a:lnTo>
                  <a:lnTo>
                    <a:pt x="80" y="1"/>
                  </a:lnTo>
                  <a:lnTo>
                    <a:pt x="87" y="2"/>
                  </a:lnTo>
                  <a:lnTo>
                    <a:pt x="93" y="4"/>
                  </a:lnTo>
                  <a:lnTo>
                    <a:pt x="99" y="7"/>
                  </a:lnTo>
                  <a:lnTo>
                    <a:pt x="104" y="10"/>
                  </a:lnTo>
                  <a:lnTo>
                    <a:pt x="109" y="13"/>
                  </a:lnTo>
                  <a:lnTo>
                    <a:pt x="114" y="17"/>
                  </a:lnTo>
                  <a:lnTo>
                    <a:pt x="119" y="21"/>
                  </a:lnTo>
                  <a:lnTo>
                    <a:pt x="123" y="26"/>
                  </a:lnTo>
                  <a:lnTo>
                    <a:pt x="126" y="31"/>
                  </a:lnTo>
                  <a:lnTo>
                    <a:pt x="129" y="36"/>
                  </a:lnTo>
                  <a:lnTo>
                    <a:pt x="131" y="41"/>
                  </a:lnTo>
                  <a:lnTo>
                    <a:pt x="133" y="47"/>
                  </a:lnTo>
                  <a:lnTo>
                    <a:pt x="134" y="53"/>
                  </a:lnTo>
                  <a:lnTo>
                    <a:pt x="134" y="59"/>
                  </a:lnTo>
                  <a:lnTo>
                    <a:pt x="134" y="66"/>
                  </a:lnTo>
                  <a:lnTo>
                    <a:pt x="133" y="72"/>
                  </a:lnTo>
                  <a:lnTo>
                    <a:pt x="131" y="78"/>
                  </a:lnTo>
                  <a:lnTo>
                    <a:pt x="129" y="83"/>
                  </a:lnTo>
                  <a:lnTo>
                    <a:pt x="126" y="88"/>
                  </a:lnTo>
                  <a:lnTo>
                    <a:pt x="123" y="93"/>
                  </a:lnTo>
                  <a:lnTo>
                    <a:pt x="119" y="98"/>
                  </a:lnTo>
                  <a:lnTo>
                    <a:pt x="115" y="102"/>
                  </a:lnTo>
                  <a:lnTo>
                    <a:pt x="110" y="106"/>
                  </a:lnTo>
                  <a:lnTo>
                    <a:pt x="105" y="110"/>
                  </a:lnTo>
                  <a:lnTo>
                    <a:pt x="99" y="113"/>
                  </a:lnTo>
                  <a:lnTo>
                    <a:pt x="93" y="115"/>
                  </a:lnTo>
                  <a:lnTo>
                    <a:pt x="87" y="117"/>
                  </a:lnTo>
                  <a:lnTo>
                    <a:pt x="81" y="119"/>
                  </a:lnTo>
                  <a:lnTo>
                    <a:pt x="74" y="120"/>
                  </a:lnTo>
                  <a:lnTo>
                    <a:pt x="68" y="120"/>
                  </a:lnTo>
                  <a:lnTo>
                    <a:pt x="61" y="120"/>
                  </a:lnTo>
                  <a:lnTo>
                    <a:pt x="54" y="119"/>
                  </a:lnTo>
                  <a:lnTo>
                    <a:pt x="48" y="117"/>
                  </a:lnTo>
                  <a:lnTo>
                    <a:pt x="42" y="115"/>
                  </a:lnTo>
                  <a:lnTo>
                    <a:pt x="36" y="113"/>
                  </a:lnTo>
                  <a:lnTo>
                    <a:pt x="30" y="110"/>
                  </a:lnTo>
                  <a:lnTo>
                    <a:pt x="25" y="107"/>
                  </a:lnTo>
                  <a:lnTo>
                    <a:pt x="20" y="103"/>
                  </a:lnTo>
                  <a:lnTo>
                    <a:pt x="16" y="98"/>
                  </a:lnTo>
                  <a:lnTo>
                    <a:pt x="12" y="94"/>
                  </a:lnTo>
                  <a:lnTo>
                    <a:pt x="9" y="89"/>
                  </a:lnTo>
                  <a:lnTo>
                    <a:pt x="6" y="84"/>
                  </a:lnTo>
                  <a:lnTo>
                    <a:pt x="3" y="78"/>
                  </a:lnTo>
                  <a:lnTo>
                    <a:pt x="2" y="72"/>
                  </a:lnTo>
                  <a:lnTo>
                    <a:pt x="1" y="66"/>
                  </a:lnTo>
                  <a:lnTo>
                    <a:pt x="0" y="60"/>
                  </a:lnTo>
                  <a:close/>
                  <a:moveTo>
                    <a:pt x="13" y="64"/>
                  </a:moveTo>
                  <a:lnTo>
                    <a:pt x="13" y="69"/>
                  </a:lnTo>
                  <a:lnTo>
                    <a:pt x="15" y="74"/>
                  </a:lnTo>
                  <a:lnTo>
                    <a:pt x="17" y="78"/>
                  </a:lnTo>
                  <a:lnTo>
                    <a:pt x="19" y="82"/>
                  </a:lnTo>
                  <a:lnTo>
                    <a:pt x="22" y="86"/>
                  </a:lnTo>
                  <a:lnTo>
                    <a:pt x="25" y="90"/>
                  </a:lnTo>
                  <a:lnTo>
                    <a:pt x="28" y="93"/>
                  </a:lnTo>
                  <a:lnTo>
                    <a:pt x="32" y="96"/>
                  </a:lnTo>
                  <a:lnTo>
                    <a:pt x="36" y="99"/>
                  </a:lnTo>
                  <a:lnTo>
                    <a:pt x="41" y="102"/>
                  </a:lnTo>
                  <a:lnTo>
                    <a:pt x="45" y="104"/>
                  </a:lnTo>
                  <a:lnTo>
                    <a:pt x="51" y="105"/>
                  </a:lnTo>
                  <a:lnTo>
                    <a:pt x="56" y="107"/>
                  </a:lnTo>
                  <a:lnTo>
                    <a:pt x="61" y="107"/>
                  </a:lnTo>
                  <a:lnTo>
                    <a:pt x="67" y="108"/>
                  </a:lnTo>
                  <a:lnTo>
                    <a:pt x="73" y="107"/>
                  </a:lnTo>
                  <a:lnTo>
                    <a:pt x="78" y="107"/>
                  </a:lnTo>
                  <a:lnTo>
                    <a:pt x="84" y="106"/>
                  </a:lnTo>
                  <a:lnTo>
                    <a:pt x="89" y="104"/>
                  </a:lnTo>
                  <a:lnTo>
                    <a:pt x="94" y="102"/>
                  </a:lnTo>
                  <a:lnTo>
                    <a:pt x="98" y="99"/>
                  </a:lnTo>
                  <a:lnTo>
                    <a:pt x="102" y="97"/>
                  </a:lnTo>
                  <a:lnTo>
                    <a:pt x="106" y="94"/>
                  </a:lnTo>
                  <a:lnTo>
                    <a:pt x="110" y="90"/>
                  </a:lnTo>
                  <a:lnTo>
                    <a:pt x="113" y="86"/>
                  </a:lnTo>
                  <a:lnTo>
                    <a:pt x="116" y="83"/>
                  </a:lnTo>
                  <a:lnTo>
                    <a:pt x="118" y="78"/>
                  </a:lnTo>
                  <a:lnTo>
                    <a:pt x="120" y="74"/>
                  </a:lnTo>
                  <a:lnTo>
                    <a:pt x="121" y="70"/>
                  </a:lnTo>
                  <a:lnTo>
                    <a:pt x="122" y="65"/>
                  </a:lnTo>
                  <a:lnTo>
                    <a:pt x="122" y="60"/>
                  </a:lnTo>
                  <a:lnTo>
                    <a:pt x="122" y="55"/>
                  </a:lnTo>
                  <a:lnTo>
                    <a:pt x="121" y="51"/>
                  </a:lnTo>
                  <a:lnTo>
                    <a:pt x="120" y="46"/>
                  </a:lnTo>
                  <a:lnTo>
                    <a:pt x="118" y="42"/>
                  </a:lnTo>
                  <a:lnTo>
                    <a:pt x="116" y="38"/>
                  </a:lnTo>
                  <a:lnTo>
                    <a:pt x="113" y="34"/>
                  </a:lnTo>
                  <a:lnTo>
                    <a:pt x="110" y="30"/>
                  </a:lnTo>
                  <a:lnTo>
                    <a:pt x="107" y="26"/>
                  </a:lnTo>
                  <a:lnTo>
                    <a:pt x="103" y="23"/>
                  </a:lnTo>
                  <a:lnTo>
                    <a:pt x="98" y="20"/>
                  </a:lnTo>
                  <a:lnTo>
                    <a:pt x="94" y="18"/>
                  </a:lnTo>
                  <a:lnTo>
                    <a:pt x="89" y="16"/>
                  </a:lnTo>
                  <a:lnTo>
                    <a:pt x="84" y="14"/>
                  </a:lnTo>
                  <a:lnTo>
                    <a:pt x="79" y="13"/>
                  </a:lnTo>
                  <a:lnTo>
                    <a:pt x="73" y="12"/>
                  </a:lnTo>
                  <a:lnTo>
                    <a:pt x="68" y="12"/>
                  </a:lnTo>
                  <a:lnTo>
                    <a:pt x="62" y="12"/>
                  </a:lnTo>
                  <a:lnTo>
                    <a:pt x="56" y="13"/>
                  </a:lnTo>
                  <a:lnTo>
                    <a:pt x="51" y="14"/>
                  </a:lnTo>
                  <a:lnTo>
                    <a:pt x="46" y="16"/>
                  </a:lnTo>
                  <a:lnTo>
                    <a:pt x="41" y="18"/>
                  </a:lnTo>
                  <a:lnTo>
                    <a:pt x="37" y="20"/>
                  </a:lnTo>
                  <a:lnTo>
                    <a:pt x="32" y="23"/>
                  </a:lnTo>
                  <a:lnTo>
                    <a:pt x="29" y="26"/>
                  </a:lnTo>
                  <a:lnTo>
                    <a:pt x="25" y="29"/>
                  </a:lnTo>
                  <a:lnTo>
                    <a:pt x="22" y="33"/>
                  </a:lnTo>
                  <a:lnTo>
                    <a:pt x="19" y="37"/>
                  </a:lnTo>
                  <a:lnTo>
                    <a:pt x="17" y="41"/>
                  </a:lnTo>
                  <a:lnTo>
                    <a:pt x="15" y="45"/>
                  </a:lnTo>
                  <a:lnTo>
                    <a:pt x="14" y="50"/>
                  </a:lnTo>
                  <a:lnTo>
                    <a:pt x="13" y="55"/>
                  </a:lnTo>
                  <a:lnTo>
                    <a:pt x="12" y="59"/>
                  </a:lnTo>
                  <a:lnTo>
                    <a:pt x="13" y="64"/>
                  </a:lnTo>
                  <a:close/>
                </a:path>
              </a:pathLst>
            </a:custGeom>
            <a:solidFill>
              <a:srgbClr val="FF0000"/>
            </a:solidFill>
            <a:ln w="0" cap="flat">
              <a:solidFill>
                <a:srgbClr val="FF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3" name="Rectangle 142">
              <a:extLst>
                <a:ext uri="{FF2B5EF4-FFF2-40B4-BE49-F238E27FC236}">
                  <a16:creationId xmlns:a16="http://schemas.microsoft.com/office/drawing/2014/main" id="{00000000-0008-0000-0000-00008F000000}"/>
                </a:ext>
              </a:extLst>
            </xdr:cNvPr>
            <xdr:cNvSpPr>
              <a:spLocks noChangeArrowheads="1"/>
            </xdr:cNvSpPr>
          </xdr:nvSpPr>
          <xdr:spPr bwMode="auto">
            <a:xfrm>
              <a:off x="3298" y="1861"/>
              <a:ext cx="89" cy="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kumimoji="0" lang="en-US" sz="1100" b="0" i="0" u="none" strike="noStrike" cap="none" normalizeH="0" baseline="0">
                  <a:ln>
                    <a:noFill/>
                  </a:ln>
                  <a:solidFill>
                    <a:srgbClr val="FF0000"/>
                  </a:solidFill>
                  <a:effectLst/>
                  <a:latin typeface="Comic Sans MS" pitchFamily="66" charset="0"/>
                  <a:cs typeface="Arial" pitchFamily="34" charset="0"/>
                </a:rPr>
                <a:t>L</a:t>
              </a:r>
              <a:endParaRPr kumimoji="0" lang="en-US" sz="1800" b="0" i="0" u="none" strike="noStrike" cap="none" normalizeH="0" baseline="0">
                <a:ln>
                  <a:noFill/>
                </a:ln>
                <a:solidFill>
                  <a:schemeClr val="tx1"/>
                </a:solidFill>
                <a:effectLst/>
                <a:latin typeface="Arial" pitchFamily="34" charset="0"/>
                <a:cs typeface="Arial" pitchFamily="34" charset="0"/>
              </a:endParaRPr>
            </a:p>
          </xdr:txBody>
        </xdr:sp>
        <xdr:sp macro="" textlink="">
          <xdr:nvSpPr>
            <xdr:cNvPr id="144" name="Rectangle 143">
              <a:extLst>
                <a:ext uri="{FF2B5EF4-FFF2-40B4-BE49-F238E27FC236}">
                  <a16:creationId xmlns:a16="http://schemas.microsoft.com/office/drawing/2014/main" id="{00000000-0008-0000-0000-000090000000}"/>
                </a:ext>
              </a:extLst>
            </xdr:cNvPr>
            <xdr:cNvSpPr>
              <a:spLocks noChangeArrowheads="1"/>
            </xdr:cNvSpPr>
          </xdr:nvSpPr>
          <xdr:spPr bwMode="auto">
            <a:xfrm>
              <a:off x="1006" y="1490"/>
              <a:ext cx="213" cy="14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5" name="Freeform 144">
              <a:extLst>
                <a:ext uri="{FF2B5EF4-FFF2-40B4-BE49-F238E27FC236}">
                  <a16:creationId xmlns:a16="http://schemas.microsoft.com/office/drawing/2014/main" id="{00000000-0008-0000-0000-000091000000}"/>
                </a:ext>
              </a:extLst>
            </xdr:cNvPr>
            <xdr:cNvSpPr>
              <a:spLocks noEditPoints="1"/>
            </xdr:cNvSpPr>
          </xdr:nvSpPr>
          <xdr:spPr bwMode="auto">
            <a:xfrm>
              <a:off x="1000" y="1483"/>
              <a:ext cx="225" cy="157"/>
            </a:xfrm>
            <a:custGeom>
              <a:avLst/>
              <a:gdLst>
                <a:gd name="T0" fmla="*/ 0 w 5008"/>
                <a:gd name="T1" fmla="*/ 136 h 3472"/>
                <a:gd name="T2" fmla="*/ 136 w 5008"/>
                <a:gd name="T3" fmla="*/ 0 h 3472"/>
                <a:gd name="T4" fmla="*/ 4872 w 5008"/>
                <a:gd name="T5" fmla="*/ 0 h 3472"/>
                <a:gd name="T6" fmla="*/ 5008 w 5008"/>
                <a:gd name="T7" fmla="*/ 136 h 3472"/>
                <a:gd name="T8" fmla="*/ 5008 w 5008"/>
                <a:gd name="T9" fmla="*/ 3336 h 3472"/>
                <a:gd name="T10" fmla="*/ 4872 w 5008"/>
                <a:gd name="T11" fmla="*/ 3472 h 3472"/>
                <a:gd name="T12" fmla="*/ 136 w 5008"/>
                <a:gd name="T13" fmla="*/ 3472 h 3472"/>
                <a:gd name="T14" fmla="*/ 0 w 5008"/>
                <a:gd name="T15" fmla="*/ 3336 h 3472"/>
                <a:gd name="T16" fmla="*/ 0 w 5008"/>
                <a:gd name="T17" fmla="*/ 136 h 3472"/>
                <a:gd name="T18" fmla="*/ 272 w 5008"/>
                <a:gd name="T19" fmla="*/ 3336 h 3472"/>
                <a:gd name="T20" fmla="*/ 136 w 5008"/>
                <a:gd name="T21" fmla="*/ 3200 h 3472"/>
                <a:gd name="T22" fmla="*/ 4872 w 5008"/>
                <a:gd name="T23" fmla="*/ 3200 h 3472"/>
                <a:gd name="T24" fmla="*/ 4736 w 5008"/>
                <a:gd name="T25" fmla="*/ 3336 h 3472"/>
                <a:gd name="T26" fmla="*/ 4736 w 5008"/>
                <a:gd name="T27" fmla="*/ 136 h 3472"/>
                <a:gd name="T28" fmla="*/ 4872 w 5008"/>
                <a:gd name="T29" fmla="*/ 272 h 3472"/>
                <a:gd name="T30" fmla="*/ 136 w 5008"/>
                <a:gd name="T31" fmla="*/ 272 h 3472"/>
                <a:gd name="T32" fmla="*/ 272 w 5008"/>
                <a:gd name="T33" fmla="*/ 136 h 3472"/>
                <a:gd name="T34" fmla="*/ 272 w 5008"/>
                <a:gd name="T35" fmla="*/ 3336 h 34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5008" h="3472">
                  <a:moveTo>
                    <a:pt x="0" y="136"/>
                  </a:moveTo>
                  <a:cubicBezTo>
                    <a:pt x="0" y="61"/>
                    <a:pt x="61" y="0"/>
                    <a:pt x="136" y="0"/>
                  </a:cubicBezTo>
                  <a:lnTo>
                    <a:pt x="4872" y="0"/>
                  </a:lnTo>
                  <a:cubicBezTo>
                    <a:pt x="4948" y="0"/>
                    <a:pt x="5008" y="61"/>
                    <a:pt x="5008" y="136"/>
                  </a:cubicBezTo>
                  <a:lnTo>
                    <a:pt x="5008" y="3336"/>
                  </a:lnTo>
                  <a:cubicBezTo>
                    <a:pt x="5008" y="3412"/>
                    <a:pt x="4948" y="3472"/>
                    <a:pt x="4872" y="3472"/>
                  </a:cubicBezTo>
                  <a:lnTo>
                    <a:pt x="136" y="3472"/>
                  </a:lnTo>
                  <a:cubicBezTo>
                    <a:pt x="61" y="3472"/>
                    <a:pt x="0" y="3412"/>
                    <a:pt x="0" y="3336"/>
                  </a:cubicBezTo>
                  <a:lnTo>
                    <a:pt x="0" y="136"/>
                  </a:lnTo>
                  <a:close/>
                  <a:moveTo>
                    <a:pt x="272" y="3336"/>
                  </a:moveTo>
                  <a:lnTo>
                    <a:pt x="136" y="3200"/>
                  </a:lnTo>
                  <a:lnTo>
                    <a:pt x="4872" y="3200"/>
                  </a:lnTo>
                  <a:lnTo>
                    <a:pt x="4736" y="3336"/>
                  </a:lnTo>
                  <a:lnTo>
                    <a:pt x="4736" y="136"/>
                  </a:lnTo>
                  <a:lnTo>
                    <a:pt x="4872" y="272"/>
                  </a:lnTo>
                  <a:lnTo>
                    <a:pt x="136" y="272"/>
                  </a:lnTo>
                  <a:lnTo>
                    <a:pt x="272" y="136"/>
                  </a:lnTo>
                  <a:lnTo>
                    <a:pt x="272" y="3336"/>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6" name="Rectangle 145">
              <a:extLst>
                <a:ext uri="{FF2B5EF4-FFF2-40B4-BE49-F238E27FC236}">
                  <a16:creationId xmlns:a16="http://schemas.microsoft.com/office/drawing/2014/main" id="{00000000-0008-0000-0000-000092000000}"/>
                </a:ext>
              </a:extLst>
            </xdr:cNvPr>
            <xdr:cNvSpPr>
              <a:spLocks noChangeArrowheads="1"/>
            </xdr:cNvSpPr>
          </xdr:nvSpPr>
          <xdr:spPr bwMode="auto">
            <a:xfrm>
              <a:off x="973" y="1402"/>
              <a:ext cx="283" cy="14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7" name="Freeform 146">
              <a:extLst>
                <a:ext uri="{FF2B5EF4-FFF2-40B4-BE49-F238E27FC236}">
                  <a16:creationId xmlns:a16="http://schemas.microsoft.com/office/drawing/2014/main" id="{00000000-0008-0000-0000-000093000000}"/>
                </a:ext>
              </a:extLst>
            </xdr:cNvPr>
            <xdr:cNvSpPr>
              <a:spLocks noEditPoints="1"/>
            </xdr:cNvSpPr>
          </xdr:nvSpPr>
          <xdr:spPr bwMode="auto">
            <a:xfrm>
              <a:off x="966" y="1396"/>
              <a:ext cx="296" cy="156"/>
            </a:xfrm>
            <a:custGeom>
              <a:avLst/>
              <a:gdLst>
                <a:gd name="T0" fmla="*/ 0 w 6560"/>
                <a:gd name="T1" fmla="*/ 136 h 3472"/>
                <a:gd name="T2" fmla="*/ 136 w 6560"/>
                <a:gd name="T3" fmla="*/ 0 h 3472"/>
                <a:gd name="T4" fmla="*/ 6424 w 6560"/>
                <a:gd name="T5" fmla="*/ 0 h 3472"/>
                <a:gd name="T6" fmla="*/ 6560 w 6560"/>
                <a:gd name="T7" fmla="*/ 136 h 3472"/>
                <a:gd name="T8" fmla="*/ 6560 w 6560"/>
                <a:gd name="T9" fmla="*/ 3336 h 3472"/>
                <a:gd name="T10" fmla="*/ 6424 w 6560"/>
                <a:gd name="T11" fmla="*/ 3472 h 3472"/>
                <a:gd name="T12" fmla="*/ 136 w 6560"/>
                <a:gd name="T13" fmla="*/ 3472 h 3472"/>
                <a:gd name="T14" fmla="*/ 0 w 6560"/>
                <a:gd name="T15" fmla="*/ 3336 h 3472"/>
                <a:gd name="T16" fmla="*/ 0 w 6560"/>
                <a:gd name="T17" fmla="*/ 136 h 3472"/>
                <a:gd name="T18" fmla="*/ 272 w 6560"/>
                <a:gd name="T19" fmla="*/ 3336 h 3472"/>
                <a:gd name="T20" fmla="*/ 136 w 6560"/>
                <a:gd name="T21" fmla="*/ 3200 h 3472"/>
                <a:gd name="T22" fmla="*/ 6424 w 6560"/>
                <a:gd name="T23" fmla="*/ 3200 h 3472"/>
                <a:gd name="T24" fmla="*/ 6288 w 6560"/>
                <a:gd name="T25" fmla="*/ 3336 h 3472"/>
                <a:gd name="T26" fmla="*/ 6288 w 6560"/>
                <a:gd name="T27" fmla="*/ 136 h 3472"/>
                <a:gd name="T28" fmla="*/ 6424 w 6560"/>
                <a:gd name="T29" fmla="*/ 272 h 3472"/>
                <a:gd name="T30" fmla="*/ 136 w 6560"/>
                <a:gd name="T31" fmla="*/ 272 h 3472"/>
                <a:gd name="T32" fmla="*/ 272 w 6560"/>
                <a:gd name="T33" fmla="*/ 136 h 3472"/>
                <a:gd name="T34" fmla="*/ 272 w 6560"/>
                <a:gd name="T35" fmla="*/ 3336 h 34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6560" h="3472">
                  <a:moveTo>
                    <a:pt x="0" y="136"/>
                  </a:moveTo>
                  <a:cubicBezTo>
                    <a:pt x="0" y="61"/>
                    <a:pt x="61" y="0"/>
                    <a:pt x="136" y="0"/>
                  </a:cubicBezTo>
                  <a:lnTo>
                    <a:pt x="6424" y="0"/>
                  </a:lnTo>
                  <a:cubicBezTo>
                    <a:pt x="6500" y="0"/>
                    <a:pt x="6560" y="61"/>
                    <a:pt x="6560" y="136"/>
                  </a:cubicBezTo>
                  <a:lnTo>
                    <a:pt x="6560" y="3336"/>
                  </a:lnTo>
                  <a:cubicBezTo>
                    <a:pt x="6560" y="3412"/>
                    <a:pt x="6500" y="3472"/>
                    <a:pt x="6424" y="3472"/>
                  </a:cubicBezTo>
                  <a:lnTo>
                    <a:pt x="136" y="3472"/>
                  </a:lnTo>
                  <a:cubicBezTo>
                    <a:pt x="61" y="3472"/>
                    <a:pt x="0" y="3412"/>
                    <a:pt x="0" y="3336"/>
                  </a:cubicBezTo>
                  <a:lnTo>
                    <a:pt x="0" y="136"/>
                  </a:lnTo>
                  <a:close/>
                  <a:moveTo>
                    <a:pt x="272" y="3336"/>
                  </a:moveTo>
                  <a:lnTo>
                    <a:pt x="136" y="3200"/>
                  </a:lnTo>
                  <a:lnTo>
                    <a:pt x="6424" y="3200"/>
                  </a:lnTo>
                  <a:lnTo>
                    <a:pt x="6288" y="3336"/>
                  </a:lnTo>
                  <a:lnTo>
                    <a:pt x="6288" y="136"/>
                  </a:lnTo>
                  <a:lnTo>
                    <a:pt x="6424" y="272"/>
                  </a:lnTo>
                  <a:lnTo>
                    <a:pt x="136" y="272"/>
                  </a:lnTo>
                  <a:lnTo>
                    <a:pt x="272" y="136"/>
                  </a:lnTo>
                  <a:lnTo>
                    <a:pt x="272" y="3336"/>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8" name="Freeform 147">
              <a:extLst>
                <a:ext uri="{FF2B5EF4-FFF2-40B4-BE49-F238E27FC236}">
                  <a16:creationId xmlns:a16="http://schemas.microsoft.com/office/drawing/2014/main" id="{00000000-0008-0000-0000-000094000000}"/>
                </a:ext>
              </a:extLst>
            </xdr:cNvPr>
            <xdr:cNvSpPr>
              <a:spLocks/>
            </xdr:cNvSpPr>
          </xdr:nvSpPr>
          <xdr:spPr bwMode="auto">
            <a:xfrm>
              <a:off x="1013" y="1149"/>
              <a:ext cx="203" cy="253"/>
            </a:xfrm>
            <a:custGeom>
              <a:avLst/>
              <a:gdLst>
                <a:gd name="T0" fmla="*/ 0 w 203"/>
                <a:gd name="T1" fmla="*/ 253 h 253"/>
                <a:gd name="T2" fmla="*/ 51 w 203"/>
                <a:gd name="T3" fmla="*/ 0 h 253"/>
                <a:gd name="T4" fmla="*/ 152 w 203"/>
                <a:gd name="T5" fmla="*/ 0 h 253"/>
                <a:gd name="T6" fmla="*/ 203 w 203"/>
                <a:gd name="T7" fmla="*/ 253 h 253"/>
                <a:gd name="T8" fmla="*/ 0 w 203"/>
                <a:gd name="T9" fmla="*/ 253 h 253"/>
              </a:gdLst>
              <a:ahLst/>
              <a:cxnLst>
                <a:cxn ang="0">
                  <a:pos x="T0" y="T1"/>
                </a:cxn>
                <a:cxn ang="0">
                  <a:pos x="T2" y="T3"/>
                </a:cxn>
                <a:cxn ang="0">
                  <a:pos x="T4" y="T5"/>
                </a:cxn>
                <a:cxn ang="0">
                  <a:pos x="T6" y="T7"/>
                </a:cxn>
                <a:cxn ang="0">
                  <a:pos x="T8" y="T9"/>
                </a:cxn>
              </a:cxnLst>
              <a:rect l="0" t="0" r="r" b="b"/>
              <a:pathLst>
                <a:path w="203" h="253">
                  <a:moveTo>
                    <a:pt x="0" y="253"/>
                  </a:moveTo>
                  <a:lnTo>
                    <a:pt x="51" y="0"/>
                  </a:lnTo>
                  <a:lnTo>
                    <a:pt x="152" y="0"/>
                  </a:lnTo>
                  <a:lnTo>
                    <a:pt x="203" y="253"/>
                  </a:lnTo>
                  <a:lnTo>
                    <a:pt x="0" y="25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9" name="Freeform 148">
              <a:extLst>
                <a:ext uri="{FF2B5EF4-FFF2-40B4-BE49-F238E27FC236}">
                  <a16:creationId xmlns:a16="http://schemas.microsoft.com/office/drawing/2014/main" id="{00000000-0008-0000-0000-000095000000}"/>
                </a:ext>
              </a:extLst>
            </xdr:cNvPr>
            <xdr:cNvSpPr>
              <a:spLocks noEditPoints="1"/>
            </xdr:cNvSpPr>
          </xdr:nvSpPr>
          <xdr:spPr bwMode="auto">
            <a:xfrm>
              <a:off x="1007" y="1143"/>
              <a:ext cx="215" cy="265"/>
            </a:xfrm>
            <a:custGeom>
              <a:avLst/>
              <a:gdLst>
                <a:gd name="T0" fmla="*/ 141 w 4779"/>
                <a:gd name="T1" fmla="*/ 5872 h 5872"/>
                <a:gd name="T2" fmla="*/ 36 w 4779"/>
                <a:gd name="T3" fmla="*/ 5823 h 5872"/>
                <a:gd name="T4" fmla="*/ 8 w 4779"/>
                <a:gd name="T5" fmla="*/ 5710 h 5872"/>
                <a:gd name="T6" fmla="*/ 1132 w 4779"/>
                <a:gd name="T7" fmla="*/ 110 h 5872"/>
                <a:gd name="T8" fmla="*/ 1265 w 4779"/>
                <a:gd name="T9" fmla="*/ 0 h 5872"/>
                <a:gd name="T10" fmla="*/ 3513 w 4779"/>
                <a:gd name="T11" fmla="*/ 0 h 5872"/>
                <a:gd name="T12" fmla="*/ 3647 w 4779"/>
                <a:gd name="T13" fmla="*/ 110 h 5872"/>
                <a:gd name="T14" fmla="*/ 4771 w 4779"/>
                <a:gd name="T15" fmla="*/ 5710 h 5872"/>
                <a:gd name="T16" fmla="*/ 4743 w 4779"/>
                <a:gd name="T17" fmla="*/ 5823 h 5872"/>
                <a:gd name="T18" fmla="*/ 4637 w 4779"/>
                <a:gd name="T19" fmla="*/ 5872 h 5872"/>
                <a:gd name="T20" fmla="*/ 141 w 4779"/>
                <a:gd name="T21" fmla="*/ 5872 h 5872"/>
                <a:gd name="T22" fmla="*/ 4637 w 4779"/>
                <a:gd name="T23" fmla="*/ 5600 h 5872"/>
                <a:gd name="T24" fmla="*/ 4504 w 4779"/>
                <a:gd name="T25" fmla="*/ 5763 h 5872"/>
                <a:gd name="T26" fmla="*/ 3380 w 4779"/>
                <a:gd name="T27" fmla="*/ 163 h 5872"/>
                <a:gd name="T28" fmla="*/ 3513 w 4779"/>
                <a:gd name="T29" fmla="*/ 272 h 5872"/>
                <a:gd name="T30" fmla="*/ 1265 w 4779"/>
                <a:gd name="T31" fmla="*/ 272 h 5872"/>
                <a:gd name="T32" fmla="*/ 1399 w 4779"/>
                <a:gd name="T33" fmla="*/ 163 h 5872"/>
                <a:gd name="T34" fmla="*/ 275 w 4779"/>
                <a:gd name="T35" fmla="*/ 5763 h 5872"/>
                <a:gd name="T36" fmla="*/ 141 w 4779"/>
                <a:gd name="T37" fmla="*/ 5600 h 5872"/>
                <a:gd name="T38" fmla="*/ 4637 w 4779"/>
                <a:gd name="T39" fmla="*/ 5600 h 58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4779" h="5872">
                  <a:moveTo>
                    <a:pt x="141" y="5872"/>
                  </a:moveTo>
                  <a:cubicBezTo>
                    <a:pt x="101" y="5872"/>
                    <a:pt x="62" y="5854"/>
                    <a:pt x="36" y="5823"/>
                  </a:cubicBezTo>
                  <a:cubicBezTo>
                    <a:pt x="10" y="5791"/>
                    <a:pt x="0" y="5750"/>
                    <a:pt x="8" y="5710"/>
                  </a:cubicBezTo>
                  <a:lnTo>
                    <a:pt x="1132" y="110"/>
                  </a:lnTo>
                  <a:cubicBezTo>
                    <a:pt x="1145" y="46"/>
                    <a:pt x="1201" y="0"/>
                    <a:pt x="1265" y="0"/>
                  </a:cubicBezTo>
                  <a:lnTo>
                    <a:pt x="3513" y="0"/>
                  </a:lnTo>
                  <a:cubicBezTo>
                    <a:pt x="3578" y="0"/>
                    <a:pt x="3634" y="46"/>
                    <a:pt x="3647" y="110"/>
                  </a:cubicBezTo>
                  <a:lnTo>
                    <a:pt x="4771" y="5710"/>
                  </a:lnTo>
                  <a:cubicBezTo>
                    <a:pt x="4779" y="5750"/>
                    <a:pt x="4768" y="5791"/>
                    <a:pt x="4743" y="5823"/>
                  </a:cubicBezTo>
                  <a:cubicBezTo>
                    <a:pt x="4717" y="5854"/>
                    <a:pt x="4678" y="5872"/>
                    <a:pt x="4637" y="5872"/>
                  </a:cubicBezTo>
                  <a:lnTo>
                    <a:pt x="141" y="5872"/>
                  </a:lnTo>
                  <a:close/>
                  <a:moveTo>
                    <a:pt x="4637" y="5600"/>
                  </a:moveTo>
                  <a:lnTo>
                    <a:pt x="4504" y="5763"/>
                  </a:lnTo>
                  <a:lnTo>
                    <a:pt x="3380" y="163"/>
                  </a:lnTo>
                  <a:lnTo>
                    <a:pt x="3513" y="272"/>
                  </a:lnTo>
                  <a:lnTo>
                    <a:pt x="1265" y="272"/>
                  </a:lnTo>
                  <a:lnTo>
                    <a:pt x="1399" y="163"/>
                  </a:lnTo>
                  <a:lnTo>
                    <a:pt x="275" y="5763"/>
                  </a:lnTo>
                  <a:lnTo>
                    <a:pt x="141" y="5600"/>
                  </a:lnTo>
                  <a:lnTo>
                    <a:pt x="4637" y="560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0" name="Rectangle 149">
              <a:extLst>
                <a:ext uri="{FF2B5EF4-FFF2-40B4-BE49-F238E27FC236}">
                  <a16:creationId xmlns:a16="http://schemas.microsoft.com/office/drawing/2014/main" id="{00000000-0008-0000-0000-000096000000}"/>
                </a:ext>
              </a:extLst>
            </xdr:cNvPr>
            <xdr:cNvSpPr>
              <a:spLocks noChangeArrowheads="1"/>
            </xdr:cNvSpPr>
          </xdr:nvSpPr>
          <xdr:spPr bwMode="auto">
            <a:xfrm>
              <a:off x="1033" y="1089"/>
              <a:ext cx="162" cy="7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1" name="Freeform 150">
              <a:extLst>
                <a:ext uri="{FF2B5EF4-FFF2-40B4-BE49-F238E27FC236}">
                  <a16:creationId xmlns:a16="http://schemas.microsoft.com/office/drawing/2014/main" id="{00000000-0008-0000-0000-000097000000}"/>
                </a:ext>
              </a:extLst>
            </xdr:cNvPr>
            <xdr:cNvSpPr>
              <a:spLocks noEditPoints="1"/>
            </xdr:cNvSpPr>
          </xdr:nvSpPr>
          <xdr:spPr bwMode="auto">
            <a:xfrm>
              <a:off x="1027" y="1083"/>
              <a:ext cx="175" cy="84"/>
            </a:xfrm>
            <a:custGeom>
              <a:avLst/>
              <a:gdLst>
                <a:gd name="T0" fmla="*/ 0 w 3872"/>
                <a:gd name="T1" fmla="*/ 136 h 1872"/>
                <a:gd name="T2" fmla="*/ 136 w 3872"/>
                <a:gd name="T3" fmla="*/ 0 h 1872"/>
                <a:gd name="T4" fmla="*/ 3736 w 3872"/>
                <a:gd name="T5" fmla="*/ 0 h 1872"/>
                <a:gd name="T6" fmla="*/ 3872 w 3872"/>
                <a:gd name="T7" fmla="*/ 136 h 1872"/>
                <a:gd name="T8" fmla="*/ 3872 w 3872"/>
                <a:gd name="T9" fmla="*/ 1736 h 1872"/>
                <a:gd name="T10" fmla="*/ 3736 w 3872"/>
                <a:gd name="T11" fmla="*/ 1872 h 1872"/>
                <a:gd name="T12" fmla="*/ 136 w 3872"/>
                <a:gd name="T13" fmla="*/ 1872 h 1872"/>
                <a:gd name="T14" fmla="*/ 0 w 3872"/>
                <a:gd name="T15" fmla="*/ 1736 h 1872"/>
                <a:gd name="T16" fmla="*/ 0 w 3872"/>
                <a:gd name="T17" fmla="*/ 136 h 1872"/>
                <a:gd name="T18" fmla="*/ 272 w 3872"/>
                <a:gd name="T19" fmla="*/ 1736 h 1872"/>
                <a:gd name="T20" fmla="*/ 136 w 3872"/>
                <a:gd name="T21" fmla="*/ 1600 h 1872"/>
                <a:gd name="T22" fmla="*/ 3736 w 3872"/>
                <a:gd name="T23" fmla="*/ 1600 h 1872"/>
                <a:gd name="T24" fmla="*/ 3600 w 3872"/>
                <a:gd name="T25" fmla="*/ 1736 h 1872"/>
                <a:gd name="T26" fmla="*/ 3600 w 3872"/>
                <a:gd name="T27" fmla="*/ 136 h 1872"/>
                <a:gd name="T28" fmla="*/ 3736 w 3872"/>
                <a:gd name="T29" fmla="*/ 272 h 1872"/>
                <a:gd name="T30" fmla="*/ 136 w 3872"/>
                <a:gd name="T31" fmla="*/ 272 h 1872"/>
                <a:gd name="T32" fmla="*/ 272 w 3872"/>
                <a:gd name="T33" fmla="*/ 136 h 1872"/>
                <a:gd name="T34" fmla="*/ 272 w 3872"/>
                <a:gd name="T35" fmla="*/ 1736 h 18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872" h="1872">
                  <a:moveTo>
                    <a:pt x="0" y="136"/>
                  </a:moveTo>
                  <a:cubicBezTo>
                    <a:pt x="0" y="61"/>
                    <a:pt x="61" y="0"/>
                    <a:pt x="136" y="0"/>
                  </a:cubicBezTo>
                  <a:lnTo>
                    <a:pt x="3736" y="0"/>
                  </a:lnTo>
                  <a:cubicBezTo>
                    <a:pt x="3812" y="0"/>
                    <a:pt x="3872" y="61"/>
                    <a:pt x="3872" y="136"/>
                  </a:cubicBezTo>
                  <a:lnTo>
                    <a:pt x="3872" y="1736"/>
                  </a:lnTo>
                  <a:cubicBezTo>
                    <a:pt x="3872" y="1812"/>
                    <a:pt x="3812" y="1872"/>
                    <a:pt x="3736" y="1872"/>
                  </a:cubicBezTo>
                  <a:lnTo>
                    <a:pt x="136" y="1872"/>
                  </a:lnTo>
                  <a:cubicBezTo>
                    <a:pt x="61" y="1872"/>
                    <a:pt x="0" y="1812"/>
                    <a:pt x="0" y="1736"/>
                  </a:cubicBezTo>
                  <a:lnTo>
                    <a:pt x="0" y="136"/>
                  </a:lnTo>
                  <a:close/>
                  <a:moveTo>
                    <a:pt x="272" y="1736"/>
                  </a:moveTo>
                  <a:lnTo>
                    <a:pt x="136" y="1600"/>
                  </a:lnTo>
                  <a:lnTo>
                    <a:pt x="3736" y="1600"/>
                  </a:lnTo>
                  <a:lnTo>
                    <a:pt x="3600" y="1736"/>
                  </a:lnTo>
                  <a:lnTo>
                    <a:pt x="3600" y="136"/>
                  </a:lnTo>
                  <a:lnTo>
                    <a:pt x="3736" y="272"/>
                  </a:lnTo>
                  <a:lnTo>
                    <a:pt x="136" y="272"/>
                  </a:lnTo>
                  <a:lnTo>
                    <a:pt x="272" y="136"/>
                  </a:lnTo>
                  <a:lnTo>
                    <a:pt x="272" y="1736"/>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2" name="Rectangle 151">
              <a:extLst>
                <a:ext uri="{FF2B5EF4-FFF2-40B4-BE49-F238E27FC236}">
                  <a16:creationId xmlns:a16="http://schemas.microsoft.com/office/drawing/2014/main" id="{00000000-0008-0000-0000-000098000000}"/>
                </a:ext>
              </a:extLst>
            </xdr:cNvPr>
            <xdr:cNvSpPr>
              <a:spLocks noChangeArrowheads="1"/>
            </xdr:cNvSpPr>
          </xdr:nvSpPr>
          <xdr:spPr bwMode="auto">
            <a:xfrm>
              <a:off x="738" y="1153"/>
              <a:ext cx="290" cy="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kumimoji="0" lang="en-US" sz="900" b="0" i="0" u="none" strike="noStrike" cap="none" normalizeH="0" baseline="0">
                  <a:ln>
                    <a:noFill/>
                  </a:ln>
                  <a:solidFill>
                    <a:srgbClr val="000000"/>
                  </a:solidFill>
                  <a:effectLst/>
                  <a:latin typeface="Arial" pitchFamily="34" charset="0"/>
                  <a:cs typeface="Arial" pitchFamily="34" charset="0"/>
                </a:rPr>
                <a:t>Exhaust</a:t>
              </a:r>
              <a:endParaRPr kumimoji="0" lang="en-US" sz="1800" b="0" i="0" u="none" strike="noStrike" cap="none" normalizeH="0" baseline="0">
                <a:ln>
                  <a:noFill/>
                </a:ln>
                <a:solidFill>
                  <a:schemeClr val="tx1"/>
                </a:solidFill>
                <a:effectLst/>
                <a:latin typeface="Arial" pitchFamily="34" charset="0"/>
                <a:cs typeface="Arial" pitchFamily="34" charset="0"/>
              </a:endParaRPr>
            </a:p>
          </xdr:txBody>
        </xdr:sp>
        <xdr:sp macro="" textlink="">
          <xdr:nvSpPr>
            <xdr:cNvPr id="153" name="Rectangle 152">
              <a:extLst>
                <a:ext uri="{FF2B5EF4-FFF2-40B4-BE49-F238E27FC236}">
                  <a16:creationId xmlns:a16="http://schemas.microsoft.com/office/drawing/2014/main" id="{00000000-0008-0000-0000-000099000000}"/>
                </a:ext>
              </a:extLst>
            </xdr:cNvPr>
            <xdr:cNvSpPr>
              <a:spLocks noChangeArrowheads="1"/>
            </xdr:cNvSpPr>
          </xdr:nvSpPr>
          <xdr:spPr bwMode="auto">
            <a:xfrm>
              <a:off x="738" y="1239"/>
              <a:ext cx="155" cy="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kumimoji="0" lang="en-US" sz="900" b="0" i="0" u="none" strike="noStrike" cap="none" normalizeH="0" baseline="0">
                  <a:ln>
                    <a:noFill/>
                  </a:ln>
                  <a:solidFill>
                    <a:srgbClr val="000000"/>
                  </a:solidFill>
                  <a:effectLst/>
                  <a:latin typeface="Arial" pitchFamily="34" charset="0"/>
                  <a:cs typeface="Arial" pitchFamily="34" charset="0"/>
                </a:rPr>
                <a:t>Fan</a:t>
              </a:r>
              <a:endParaRPr kumimoji="0" lang="en-US" sz="1800" b="0" i="0" u="none" strike="noStrike" cap="none" normalizeH="0" baseline="0">
                <a:ln>
                  <a:noFill/>
                </a:ln>
                <a:solidFill>
                  <a:schemeClr val="tx1"/>
                </a:solidFill>
                <a:effectLst/>
                <a:latin typeface="Arial" pitchFamily="34" charset="0"/>
                <a:cs typeface="Arial" pitchFamily="34" charset="0"/>
              </a:endParaRPr>
            </a:p>
          </xdr:txBody>
        </xdr:sp>
        <xdr:sp macro="" textlink="">
          <xdr:nvSpPr>
            <xdr:cNvPr id="154" name="Freeform 153">
              <a:extLst>
                <a:ext uri="{FF2B5EF4-FFF2-40B4-BE49-F238E27FC236}">
                  <a16:creationId xmlns:a16="http://schemas.microsoft.com/office/drawing/2014/main" id="{00000000-0008-0000-0000-00009A000000}"/>
                </a:ext>
              </a:extLst>
            </xdr:cNvPr>
            <xdr:cNvSpPr>
              <a:spLocks/>
            </xdr:cNvSpPr>
          </xdr:nvSpPr>
          <xdr:spPr bwMode="auto">
            <a:xfrm>
              <a:off x="1382" y="1631"/>
              <a:ext cx="3071" cy="664"/>
            </a:xfrm>
            <a:custGeom>
              <a:avLst/>
              <a:gdLst>
                <a:gd name="T0" fmla="*/ 153 w 17037"/>
                <a:gd name="T1" fmla="*/ 255 h 3690"/>
                <a:gd name="T2" fmla="*/ 441 w 17037"/>
                <a:gd name="T3" fmla="*/ 221 h 3690"/>
                <a:gd name="T4" fmla="*/ 1124 w 17037"/>
                <a:gd name="T5" fmla="*/ 324 h 3690"/>
                <a:gd name="T6" fmla="*/ 2755 w 17037"/>
                <a:gd name="T7" fmla="*/ 252 h 3690"/>
                <a:gd name="T8" fmla="*/ 2852 w 17037"/>
                <a:gd name="T9" fmla="*/ 250 h 3690"/>
                <a:gd name="T10" fmla="*/ 3201 w 17037"/>
                <a:gd name="T11" fmla="*/ 240 h 3690"/>
                <a:gd name="T12" fmla="*/ 3616 w 17037"/>
                <a:gd name="T13" fmla="*/ 157 h 3690"/>
                <a:gd name="T14" fmla="*/ 4818 w 17037"/>
                <a:gd name="T15" fmla="*/ 2 h 3690"/>
                <a:gd name="T16" fmla="*/ 5239 w 17037"/>
                <a:gd name="T17" fmla="*/ 47 h 3690"/>
                <a:gd name="T18" fmla="*/ 5907 w 17037"/>
                <a:gd name="T19" fmla="*/ 86 h 3690"/>
                <a:gd name="T20" fmla="*/ 10087 w 17037"/>
                <a:gd name="T21" fmla="*/ 108 h 3690"/>
                <a:gd name="T22" fmla="*/ 10950 w 17037"/>
                <a:gd name="T23" fmla="*/ 134 h 3690"/>
                <a:gd name="T24" fmla="*/ 11260 w 17037"/>
                <a:gd name="T25" fmla="*/ 305 h 3690"/>
                <a:gd name="T26" fmla="*/ 11568 w 17037"/>
                <a:gd name="T27" fmla="*/ 404 h 3690"/>
                <a:gd name="T28" fmla="*/ 11978 w 17037"/>
                <a:gd name="T29" fmla="*/ 340 h 3690"/>
                <a:gd name="T30" fmla="*/ 12429 w 17037"/>
                <a:gd name="T31" fmla="*/ 284 h 3690"/>
                <a:gd name="T32" fmla="*/ 12708 w 17037"/>
                <a:gd name="T33" fmla="*/ 237 h 3690"/>
                <a:gd name="T34" fmla="*/ 12890 w 17037"/>
                <a:gd name="T35" fmla="*/ 110 h 3690"/>
                <a:gd name="T36" fmla="*/ 13721 w 17037"/>
                <a:gd name="T37" fmla="*/ 84 h 3690"/>
                <a:gd name="T38" fmla="*/ 14120 w 17037"/>
                <a:gd name="T39" fmla="*/ 182 h 3690"/>
                <a:gd name="T40" fmla="*/ 14593 w 17037"/>
                <a:gd name="T41" fmla="*/ 248 h 3690"/>
                <a:gd name="T42" fmla="*/ 14794 w 17037"/>
                <a:gd name="T43" fmla="*/ 282 h 3690"/>
                <a:gd name="T44" fmla="*/ 14776 w 17037"/>
                <a:gd name="T45" fmla="*/ 277 h 3690"/>
                <a:gd name="T46" fmla="*/ 15111 w 17037"/>
                <a:gd name="T47" fmla="*/ 338 h 3690"/>
                <a:gd name="T48" fmla="*/ 16601 w 17037"/>
                <a:gd name="T49" fmla="*/ 437 h 3690"/>
                <a:gd name="T50" fmla="*/ 17001 w 17037"/>
                <a:gd name="T51" fmla="*/ 848 h 3690"/>
                <a:gd name="T52" fmla="*/ 17025 w 17037"/>
                <a:gd name="T53" fmla="*/ 1648 h 3690"/>
                <a:gd name="T54" fmla="*/ 17037 w 17037"/>
                <a:gd name="T55" fmla="*/ 2273 h 3690"/>
                <a:gd name="T56" fmla="*/ 17035 w 17037"/>
                <a:gd name="T57" fmla="*/ 2857 h 3690"/>
                <a:gd name="T58" fmla="*/ 17010 w 17037"/>
                <a:gd name="T59" fmla="*/ 3503 h 3690"/>
                <a:gd name="T60" fmla="*/ 17012 w 17037"/>
                <a:gd name="T61" fmla="*/ 2609 h 3690"/>
                <a:gd name="T62" fmla="*/ 17010 w 17037"/>
                <a:gd name="T63" fmla="*/ 1998 h 3690"/>
                <a:gd name="T64" fmla="*/ 16994 w 17037"/>
                <a:gd name="T65" fmla="*/ 1428 h 3690"/>
                <a:gd name="T66" fmla="*/ 16816 w 17037"/>
                <a:gd name="T67" fmla="*/ 641 h 3690"/>
                <a:gd name="T68" fmla="*/ 16446 w 17037"/>
                <a:gd name="T69" fmla="*/ 410 h 3690"/>
                <a:gd name="T70" fmla="*/ 14908 w 17037"/>
                <a:gd name="T71" fmla="*/ 322 h 3690"/>
                <a:gd name="T72" fmla="*/ 14780 w 17037"/>
                <a:gd name="T73" fmla="*/ 278 h 3690"/>
                <a:gd name="T74" fmla="*/ 14735 w 17037"/>
                <a:gd name="T75" fmla="*/ 295 h 3690"/>
                <a:gd name="T76" fmla="*/ 14323 w 17037"/>
                <a:gd name="T77" fmla="*/ 251 h 3690"/>
                <a:gd name="T78" fmla="*/ 14014 w 17037"/>
                <a:gd name="T79" fmla="*/ 140 h 3690"/>
                <a:gd name="T80" fmla="*/ 13060 w 17037"/>
                <a:gd name="T81" fmla="*/ 93 h 3690"/>
                <a:gd name="T82" fmla="*/ 12840 w 17037"/>
                <a:gd name="T83" fmla="*/ 165 h 3690"/>
                <a:gd name="T84" fmla="*/ 12565 w 17037"/>
                <a:gd name="T85" fmla="*/ 290 h 3690"/>
                <a:gd name="T86" fmla="*/ 12215 w 17037"/>
                <a:gd name="T87" fmla="*/ 333 h 3690"/>
                <a:gd name="T88" fmla="*/ 11794 w 17037"/>
                <a:gd name="T89" fmla="*/ 419 h 3690"/>
                <a:gd name="T90" fmla="*/ 11372 w 17037"/>
                <a:gd name="T91" fmla="*/ 403 h 3690"/>
                <a:gd name="T92" fmla="*/ 11134 w 17037"/>
                <a:gd name="T93" fmla="*/ 203 h 3690"/>
                <a:gd name="T94" fmla="*/ 10730 w 17037"/>
                <a:gd name="T95" fmla="*/ 150 h 3690"/>
                <a:gd name="T96" fmla="*/ 9696 w 17037"/>
                <a:gd name="T97" fmla="*/ 150 h 3690"/>
                <a:gd name="T98" fmla="*/ 5511 w 17037"/>
                <a:gd name="T99" fmla="*/ 92 h 3690"/>
                <a:gd name="T100" fmla="*/ 5016 w 17037"/>
                <a:gd name="T101" fmla="*/ 44 h 3690"/>
                <a:gd name="T102" fmla="*/ 4626 w 17037"/>
                <a:gd name="T103" fmla="*/ 72 h 3690"/>
                <a:gd name="T104" fmla="*/ 3448 w 17037"/>
                <a:gd name="T105" fmla="*/ 238 h 3690"/>
                <a:gd name="T106" fmla="*/ 3006 w 17037"/>
                <a:gd name="T107" fmla="*/ 277 h 3690"/>
                <a:gd name="T108" fmla="*/ 2807 w 17037"/>
                <a:gd name="T109" fmla="*/ 263 h 3690"/>
                <a:gd name="T110" fmla="*/ 1836 w 17037"/>
                <a:gd name="T111" fmla="*/ 345 h 3690"/>
                <a:gd name="T112" fmla="*/ 890 w 17037"/>
                <a:gd name="T113" fmla="*/ 264 h 3690"/>
                <a:gd name="T114" fmla="*/ 235 w 17037"/>
                <a:gd name="T115" fmla="*/ 260 h 3690"/>
                <a:gd name="T116" fmla="*/ 104 w 17037"/>
                <a:gd name="T117" fmla="*/ 274 h 36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7037" h="3690">
                  <a:moveTo>
                    <a:pt x="8" y="219"/>
                  </a:moveTo>
                  <a:lnTo>
                    <a:pt x="32" y="227"/>
                  </a:lnTo>
                  <a:lnTo>
                    <a:pt x="53" y="234"/>
                  </a:lnTo>
                  <a:lnTo>
                    <a:pt x="71" y="239"/>
                  </a:lnTo>
                  <a:lnTo>
                    <a:pt x="87" y="244"/>
                  </a:lnTo>
                  <a:lnTo>
                    <a:pt x="100" y="248"/>
                  </a:lnTo>
                  <a:lnTo>
                    <a:pt x="111" y="251"/>
                  </a:lnTo>
                  <a:lnTo>
                    <a:pt x="120" y="254"/>
                  </a:lnTo>
                  <a:lnTo>
                    <a:pt x="127" y="256"/>
                  </a:lnTo>
                  <a:lnTo>
                    <a:pt x="138" y="257"/>
                  </a:lnTo>
                  <a:lnTo>
                    <a:pt x="136" y="257"/>
                  </a:lnTo>
                  <a:lnTo>
                    <a:pt x="146" y="257"/>
                  </a:lnTo>
                  <a:lnTo>
                    <a:pt x="143" y="257"/>
                  </a:lnTo>
                  <a:lnTo>
                    <a:pt x="153" y="255"/>
                  </a:lnTo>
                  <a:lnTo>
                    <a:pt x="163" y="252"/>
                  </a:lnTo>
                  <a:lnTo>
                    <a:pt x="170" y="250"/>
                  </a:lnTo>
                  <a:lnTo>
                    <a:pt x="178" y="247"/>
                  </a:lnTo>
                  <a:lnTo>
                    <a:pt x="189" y="245"/>
                  </a:lnTo>
                  <a:lnTo>
                    <a:pt x="201" y="242"/>
                  </a:lnTo>
                  <a:lnTo>
                    <a:pt x="215" y="239"/>
                  </a:lnTo>
                  <a:lnTo>
                    <a:pt x="231" y="236"/>
                  </a:lnTo>
                  <a:lnTo>
                    <a:pt x="251" y="234"/>
                  </a:lnTo>
                  <a:lnTo>
                    <a:pt x="274" y="231"/>
                  </a:lnTo>
                  <a:lnTo>
                    <a:pt x="299" y="229"/>
                  </a:lnTo>
                  <a:lnTo>
                    <a:pt x="329" y="226"/>
                  </a:lnTo>
                  <a:lnTo>
                    <a:pt x="362" y="224"/>
                  </a:lnTo>
                  <a:lnTo>
                    <a:pt x="399" y="222"/>
                  </a:lnTo>
                  <a:lnTo>
                    <a:pt x="441" y="221"/>
                  </a:lnTo>
                  <a:lnTo>
                    <a:pt x="487" y="220"/>
                  </a:lnTo>
                  <a:lnTo>
                    <a:pt x="539" y="219"/>
                  </a:lnTo>
                  <a:lnTo>
                    <a:pt x="595" y="219"/>
                  </a:lnTo>
                  <a:lnTo>
                    <a:pt x="645" y="220"/>
                  </a:lnTo>
                  <a:lnTo>
                    <a:pt x="695" y="222"/>
                  </a:lnTo>
                  <a:lnTo>
                    <a:pt x="794" y="231"/>
                  </a:lnTo>
                  <a:lnTo>
                    <a:pt x="892" y="241"/>
                  </a:lnTo>
                  <a:lnTo>
                    <a:pt x="991" y="250"/>
                  </a:lnTo>
                  <a:cubicBezTo>
                    <a:pt x="993" y="250"/>
                    <a:pt x="995" y="251"/>
                    <a:pt x="996" y="252"/>
                  </a:cubicBezTo>
                  <a:lnTo>
                    <a:pt x="1020" y="268"/>
                  </a:lnTo>
                  <a:lnTo>
                    <a:pt x="1045" y="285"/>
                  </a:lnTo>
                  <a:lnTo>
                    <a:pt x="1069" y="300"/>
                  </a:lnTo>
                  <a:lnTo>
                    <a:pt x="1094" y="313"/>
                  </a:lnTo>
                  <a:lnTo>
                    <a:pt x="1124" y="324"/>
                  </a:lnTo>
                  <a:lnTo>
                    <a:pt x="1156" y="334"/>
                  </a:lnTo>
                  <a:lnTo>
                    <a:pt x="1188" y="340"/>
                  </a:lnTo>
                  <a:lnTo>
                    <a:pt x="1221" y="343"/>
                  </a:lnTo>
                  <a:lnTo>
                    <a:pt x="1322" y="342"/>
                  </a:lnTo>
                  <a:lnTo>
                    <a:pt x="1425" y="339"/>
                  </a:lnTo>
                  <a:lnTo>
                    <a:pt x="1630" y="331"/>
                  </a:lnTo>
                  <a:lnTo>
                    <a:pt x="1835" y="321"/>
                  </a:lnTo>
                  <a:lnTo>
                    <a:pt x="2040" y="311"/>
                  </a:lnTo>
                  <a:lnTo>
                    <a:pt x="2665" y="281"/>
                  </a:lnTo>
                  <a:lnTo>
                    <a:pt x="2662" y="281"/>
                  </a:lnTo>
                  <a:lnTo>
                    <a:pt x="2691" y="272"/>
                  </a:lnTo>
                  <a:lnTo>
                    <a:pt x="2716" y="264"/>
                  </a:lnTo>
                  <a:lnTo>
                    <a:pt x="2737" y="258"/>
                  </a:lnTo>
                  <a:lnTo>
                    <a:pt x="2755" y="252"/>
                  </a:lnTo>
                  <a:lnTo>
                    <a:pt x="2769" y="248"/>
                  </a:lnTo>
                  <a:lnTo>
                    <a:pt x="2780" y="244"/>
                  </a:lnTo>
                  <a:lnTo>
                    <a:pt x="2790" y="242"/>
                  </a:lnTo>
                  <a:lnTo>
                    <a:pt x="2797" y="240"/>
                  </a:lnTo>
                  <a:lnTo>
                    <a:pt x="2803" y="239"/>
                  </a:lnTo>
                  <a:lnTo>
                    <a:pt x="2809" y="239"/>
                  </a:lnTo>
                  <a:cubicBezTo>
                    <a:pt x="2810" y="239"/>
                    <a:pt x="2811" y="239"/>
                    <a:pt x="2812" y="239"/>
                  </a:cubicBezTo>
                  <a:lnTo>
                    <a:pt x="2818" y="240"/>
                  </a:lnTo>
                  <a:cubicBezTo>
                    <a:pt x="2819" y="240"/>
                    <a:pt x="2820" y="241"/>
                    <a:pt x="2821" y="241"/>
                  </a:cubicBezTo>
                  <a:lnTo>
                    <a:pt x="2827" y="244"/>
                  </a:lnTo>
                  <a:lnTo>
                    <a:pt x="2832" y="245"/>
                  </a:lnTo>
                  <a:lnTo>
                    <a:pt x="2837" y="247"/>
                  </a:lnTo>
                  <a:lnTo>
                    <a:pt x="2843" y="249"/>
                  </a:lnTo>
                  <a:lnTo>
                    <a:pt x="2852" y="250"/>
                  </a:lnTo>
                  <a:lnTo>
                    <a:pt x="2863" y="252"/>
                  </a:lnTo>
                  <a:lnTo>
                    <a:pt x="2877" y="253"/>
                  </a:lnTo>
                  <a:lnTo>
                    <a:pt x="2895" y="254"/>
                  </a:lnTo>
                  <a:lnTo>
                    <a:pt x="2916" y="255"/>
                  </a:lnTo>
                  <a:lnTo>
                    <a:pt x="2941" y="255"/>
                  </a:lnTo>
                  <a:lnTo>
                    <a:pt x="2971" y="255"/>
                  </a:lnTo>
                  <a:lnTo>
                    <a:pt x="3006" y="253"/>
                  </a:lnTo>
                  <a:lnTo>
                    <a:pt x="3046" y="251"/>
                  </a:lnTo>
                  <a:lnTo>
                    <a:pt x="3068" y="250"/>
                  </a:lnTo>
                  <a:lnTo>
                    <a:pt x="3091" y="249"/>
                  </a:lnTo>
                  <a:lnTo>
                    <a:pt x="3116" y="247"/>
                  </a:lnTo>
                  <a:lnTo>
                    <a:pt x="3143" y="245"/>
                  </a:lnTo>
                  <a:lnTo>
                    <a:pt x="3172" y="243"/>
                  </a:lnTo>
                  <a:lnTo>
                    <a:pt x="3201" y="240"/>
                  </a:lnTo>
                  <a:lnTo>
                    <a:pt x="3233" y="238"/>
                  </a:lnTo>
                  <a:lnTo>
                    <a:pt x="3267" y="234"/>
                  </a:lnTo>
                  <a:lnTo>
                    <a:pt x="3302" y="231"/>
                  </a:lnTo>
                  <a:lnTo>
                    <a:pt x="3339" y="227"/>
                  </a:lnTo>
                  <a:lnTo>
                    <a:pt x="3378" y="223"/>
                  </a:lnTo>
                  <a:lnTo>
                    <a:pt x="3419" y="219"/>
                  </a:lnTo>
                  <a:lnTo>
                    <a:pt x="3444" y="214"/>
                  </a:lnTo>
                  <a:lnTo>
                    <a:pt x="3467" y="207"/>
                  </a:lnTo>
                  <a:lnTo>
                    <a:pt x="3491" y="198"/>
                  </a:lnTo>
                  <a:lnTo>
                    <a:pt x="3515" y="188"/>
                  </a:lnTo>
                  <a:lnTo>
                    <a:pt x="3539" y="178"/>
                  </a:lnTo>
                  <a:lnTo>
                    <a:pt x="3564" y="168"/>
                  </a:lnTo>
                  <a:lnTo>
                    <a:pt x="3589" y="161"/>
                  </a:lnTo>
                  <a:lnTo>
                    <a:pt x="3616" y="157"/>
                  </a:lnTo>
                  <a:lnTo>
                    <a:pt x="4471" y="95"/>
                  </a:lnTo>
                  <a:lnTo>
                    <a:pt x="4469" y="96"/>
                  </a:lnTo>
                  <a:lnTo>
                    <a:pt x="4498" y="87"/>
                  </a:lnTo>
                  <a:lnTo>
                    <a:pt x="4525" y="78"/>
                  </a:lnTo>
                  <a:lnTo>
                    <a:pt x="4551" y="70"/>
                  </a:lnTo>
                  <a:lnTo>
                    <a:pt x="4575" y="63"/>
                  </a:lnTo>
                  <a:lnTo>
                    <a:pt x="4619" y="49"/>
                  </a:lnTo>
                  <a:lnTo>
                    <a:pt x="4658" y="37"/>
                  </a:lnTo>
                  <a:lnTo>
                    <a:pt x="4692" y="27"/>
                  </a:lnTo>
                  <a:lnTo>
                    <a:pt x="4722" y="19"/>
                  </a:lnTo>
                  <a:lnTo>
                    <a:pt x="4749" y="12"/>
                  </a:lnTo>
                  <a:lnTo>
                    <a:pt x="4774" y="7"/>
                  </a:lnTo>
                  <a:lnTo>
                    <a:pt x="4796" y="4"/>
                  </a:lnTo>
                  <a:lnTo>
                    <a:pt x="4818" y="2"/>
                  </a:lnTo>
                  <a:lnTo>
                    <a:pt x="4859" y="0"/>
                  </a:lnTo>
                  <a:lnTo>
                    <a:pt x="4881" y="2"/>
                  </a:lnTo>
                  <a:lnTo>
                    <a:pt x="4904" y="4"/>
                  </a:lnTo>
                  <a:lnTo>
                    <a:pt x="4928" y="7"/>
                  </a:lnTo>
                  <a:lnTo>
                    <a:pt x="4955" y="11"/>
                  </a:lnTo>
                  <a:lnTo>
                    <a:pt x="4985" y="15"/>
                  </a:lnTo>
                  <a:lnTo>
                    <a:pt x="5019" y="20"/>
                  </a:lnTo>
                  <a:lnTo>
                    <a:pt x="5058" y="26"/>
                  </a:lnTo>
                  <a:lnTo>
                    <a:pt x="5102" y="32"/>
                  </a:lnTo>
                  <a:lnTo>
                    <a:pt x="5126" y="35"/>
                  </a:lnTo>
                  <a:lnTo>
                    <a:pt x="5152" y="38"/>
                  </a:lnTo>
                  <a:lnTo>
                    <a:pt x="5179" y="41"/>
                  </a:lnTo>
                  <a:lnTo>
                    <a:pt x="5208" y="44"/>
                  </a:lnTo>
                  <a:lnTo>
                    <a:pt x="5239" y="47"/>
                  </a:lnTo>
                  <a:lnTo>
                    <a:pt x="5272" y="50"/>
                  </a:lnTo>
                  <a:lnTo>
                    <a:pt x="5306" y="53"/>
                  </a:lnTo>
                  <a:lnTo>
                    <a:pt x="5343" y="56"/>
                  </a:lnTo>
                  <a:lnTo>
                    <a:pt x="5382" y="60"/>
                  </a:lnTo>
                  <a:lnTo>
                    <a:pt x="5423" y="62"/>
                  </a:lnTo>
                  <a:lnTo>
                    <a:pt x="5467" y="65"/>
                  </a:lnTo>
                  <a:lnTo>
                    <a:pt x="5512" y="68"/>
                  </a:lnTo>
                  <a:lnTo>
                    <a:pt x="5561" y="71"/>
                  </a:lnTo>
                  <a:lnTo>
                    <a:pt x="5612" y="74"/>
                  </a:lnTo>
                  <a:lnTo>
                    <a:pt x="5665" y="77"/>
                  </a:lnTo>
                  <a:lnTo>
                    <a:pt x="5721" y="79"/>
                  </a:lnTo>
                  <a:lnTo>
                    <a:pt x="5780" y="82"/>
                  </a:lnTo>
                  <a:lnTo>
                    <a:pt x="5842" y="84"/>
                  </a:lnTo>
                  <a:lnTo>
                    <a:pt x="5907" y="86"/>
                  </a:lnTo>
                  <a:lnTo>
                    <a:pt x="5975" y="88"/>
                  </a:lnTo>
                  <a:lnTo>
                    <a:pt x="6047" y="90"/>
                  </a:lnTo>
                  <a:lnTo>
                    <a:pt x="6121" y="91"/>
                  </a:lnTo>
                  <a:lnTo>
                    <a:pt x="6198" y="93"/>
                  </a:lnTo>
                  <a:lnTo>
                    <a:pt x="6279" y="94"/>
                  </a:lnTo>
                  <a:lnTo>
                    <a:pt x="9039" y="126"/>
                  </a:lnTo>
                  <a:lnTo>
                    <a:pt x="9696" y="126"/>
                  </a:lnTo>
                  <a:lnTo>
                    <a:pt x="9742" y="120"/>
                  </a:lnTo>
                  <a:lnTo>
                    <a:pt x="9793" y="116"/>
                  </a:lnTo>
                  <a:lnTo>
                    <a:pt x="9846" y="112"/>
                  </a:lnTo>
                  <a:lnTo>
                    <a:pt x="9903" y="109"/>
                  </a:lnTo>
                  <a:lnTo>
                    <a:pt x="9962" y="108"/>
                  </a:lnTo>
                  <a:lnTo>
                    <a:pt x="10023" y="108"/>
                  </a:lnTo>
                  <a:lnTo>
                    <a:pt x="10087" y="108"/>
                  </a:lnTo>
                  <a:lnTo>
                    <a:pt x="10153" y="109"/>
                  </a:lnTo>
                  <a:lnTo>
                    <a:pt x="10220" y="110"/>
                  </a:lnTo>
                  <a:lnTo>
                    <a:pt x="10290" y="112"/>
                  </a:lnTo>
                  <a:lnTo>
                    <a:pt x="10361" y="114"/>
                  </a:lnTo>
                  <a:lnTo>
                    <a:pt x="10433" y="117"/>
                  </a:lnTo>
                  <a:lnTo>
                    <a:pt x="10580" y="122"/>
                  </a:lnTo>
                  <a:lnTo>
                    <a:pt x="10731" y="126"/>
                  </a:lnTo>
                  <a:lnTo>
                    <a:pt x="10768" y="126"/>
                  </a:lnTo>
                  <a:lnTo>
                    <a:pt x="10803" y="126"/>
                  </a:lnTo>
                  <a:lnTo>
                    <a:pt x="10836" y="127"/>
                  </a:lnTo>
                  <a:lnTo>
                    <a:pt x="10867" y="128"/>
                  </a:lnTo>
                  <a:lnTo>
                    <a:pt x="10897" y="129"/>
                  </a:lnTo>
                  <a:lnTo>
                    <a:pt x="10924" y="131"/>
                  </a:lnTo>
                  <a:lnTo>
                    <a:pt x="10950" y="134"/>
                  </a:lnTo>
                  <a:lnTo>
                    <a:pt x="10975" y="137"/>
                  </a:lnTo>
                  <a:lnTo>
                    <a:pt x="10997" y="140"/>
                  </a:lnTo>
                  <a:lnTo>
                    <a:pt x="11019" y="143"/>
                  </a:lnTo>
                  <a:lnTo>
                    <a:pt x="11057" y="151"/>
                  </a:lnTo>
                  <a:lnTo>
                    <a:pt x="11091" y="160"/>
                  </a:lnTo>
                  <a:lnTo>
                    <a:pt x="11119" y="170"/>
                  </a:lnTo>
                  <a:lnTo>
                    <a:pt x="11144" y="181"/>
                  </a:lnTo>
                  <a:lnTo>
                    <a:pt x="11165" y="193"/>
                  </a:lnTo>
                  <a:lnTo>
                    <a:pt x="11183" y="207"/>
                  </a:lnTo>
                  <a:lnTo>
                    <a:pt x="11198" y="220"/>
                  </a:lnTo>
                  <a:lnTo>
                    <a:pt x="11212" y="234"/>
                  </a:lnTo>
                  <a:lnTo>
                    <a:pt x="11223" y="249"/>
                  </a:lnTo>
                  <a:lnTo>
                    <a:pt x="11242" y="277"/>
                  </a:lnTo>
                  <a:lnTo>
                    <a:pt x="11260" y="305"/>
                  </a:lnTo>
                  <a:lnTo>
                    <a:pt x="11271" y="317"/>
                  </a:lnTo>
                  <a:lnTo>
                    <a:pt x="11282" y="330"/>
                  </a:lnTo>
                  <a:lnTo>
                    <a:pt x="11296" y="341"/>
                  </a:lnTo>
                  <a:lnTo>
                    <a:pt x="11311" y="352"/>
                  </a:lnTo>
                  <a:lnTo>
                    <a:pt x="11330" y="362"/>
                  </a:lnTo>
                  <a:lnTo>
                    <a:pt x="11353" y="372"/>
                  </a:lnTo>
                  <a:lnTo>
                    <a:pt x="11380" y="381"/>
                  </a:lnTo>
                  <a:lnTo>
                    <a:pt x="11412" y="388"/>
                  </a:lnTo>
                  <a:lnTo>
                    <a:pt x="11449" y="395"/>
                  </a:lnTo>
                  <a:lnTo>
                    <a:pt x="11469" y="397"/>
                  </a:lnTo>
                  <a:lnTo>
                    <a:pt x="11491" y="400"/>
                  </a:lnTo>
                  <a:lnTo>
                    <a:pt x="11515" y="402"/>
                  </a:lnTo>
                  <a:lnTo>
                    <a:pt x="11540" y="403"/>
                  </a:lnTo>
                  <a:lnTo>
                    <a:pt x="11568" y="404"/>
                  </a:lnTo>
                  <a:lnTo>
                    <a:pt x="11597" y="405"/>
                  </a:lnTo>
                  <a:lnTo>
                    <a:pt x="11627" y="405"/>
                  </a:lnTo>
                  <a:lnTo>
                    <a:pt x="11660" y="405"/>
                  </a:lnTo>
                  <a:lnTo>
                    <a:pt x="11695" y="405"/>
                  </a:lnTo>
                  <a:lnTo>
                    <a:pt x="11732" y="404"/>
                  </a:lnTo>
                  <a:lnTo>
                    <a:pt x="11762" y="402"/>
                  </a:lnTo>
                  <a:lnTo>
                    <a:pt x="11789" y="396"/>
                  </a:lnTo>
                  <a:lnTo>
                    <a:pt x="11817" y="388"/>
                  </a:lnTo>
                  <a:lnTo>
                    <a:pt x="11845" y="379"/>
                  </a:lnTo>
                  <a:lnTo>
                    <a:pt x="11901" y="359"/>
                  </a:lnTo>
                  <a:lnTo>
                    <a:pt x="11930" y="350"/>
                  </a:lnTo>
                  <a:lnTo>
                    <a:pt x="11960" y="343"/>
                  </a:lnTo>
                  <a:lnTo>
                    <a:pt x="11968" y="341"/>
                  </a:lnTo>
                  <a:lnTo>
                    <a:pt x="11978" y="340"/>
                  </a:lnTo>
                  <a:lnTo>
                    <a:pt x="12001" y="336"/>
                  </a:lnTo>
                  <a:lnTo>
                    <a:pt x="12029" y="332"/>
                  </a:lnTo>
                  <a:lnTo>
                    <a:pt x="12061" y="328"/>
                  </a:lnTo>
                  <a:lnTo>
                    <a:pt x="12096" y="323"/>
                  </a:lnTo>
                  <a:lnTo>
                    <a:pt x="12133" y="319"/>
                  </a:lnTo>
                  <a:lnTo>
                    <a:pt x="12173" y="314"/>
                  </a:lnTo>
                  <a:lnTo>
                    <a:pt x="12212" y="309"/>
                  </a:lnTo>
                  <a:lnTo>
                    <a:pt x="12252" y="305"/>
                  </a:lnTo>
                  <a:lnTo>
                    <a:pt x="12290" y="300"/>
                  </a:lnTo>
                  <a:lnTo>
                    <a:pt x="12327" y="296"/>
                  </a:lnTo>
                  <a:lnTo>
                    <a:pt x="12361" y="292"/>
                  </a:lnTo>
                  <a:lnTo>
                    <a:pt x="12392" y="288"/>
                  </a:lnTo>
                  <a:lnTo>
                    <a:pt x="12418" y="285"/>
                  </a:lnTo>
                  <a:lnTo>
                    <a:pt x="12429" y="284"/>
                  </a:lnTo>
                  <a:lnTo>
                    <a:pt x="12439" y="283"/>
                  </a:lnTo>
                  <a:lnTo>
                    <a:pt x="12448" y="282"/>
                  </a:lnTo>
                  <a:lnTo>
                    <a:pt x="12454" y="281"/>
                  </a:lnTo>
                  <a:lnTo>
                    <a:pt x="12487" y="276"/>
                  </a:lnTo>
                  <a:lnTo>
                    <a:pt x="12516" y="273"/>
                  </a:lnTo>
                  <a:lnTo>
                    <a:pt x="12540" y="269"/>
                  </a:lnTo>
                  <a:lnTo>
                    <a:pt x="12562" y="266"/>
                  </a:lnTo>
                  <a:lnTo>
                    <a:pt x="12581" y="263"/>
                  </a:lnTo>
                  <a:lnTo>
                    <a:pt x="12598" y="260"/>
                  </a:lnTo>
                  <a:lnTo>
                    <a:pt x="12628" y="255"/>
                  </a:lnTo>
                  <a:lnTo>
                    <a:pt x="12657" y="248"/>
                  </a:lnTo>
                  <a:lnTo>
                    <a:pt x="12672" y="245"/>
                  </a:lnTo>
                  <a:lnTo>
                    <a:pt x="12689" y="241"/>
                  </a:lnTo>
                  <a:lnTo>
                    <a:pt x="12708" y="237"/>
                  </a:lnTo>
                  <a:lnTo>
                    <a:pt x="12729" y="232"/>
                  </a:lnTo>
                  <a:lnTo>
                    <a:pt x="12753" y="226"/>
                  </a:lnTo>
                  <a:lnTo>
                    <a:pt x="12781" y="219"/>
                  </a:lnTo>
                  <a:lnTo>
                    <a:pt x="12774" y="224"/>
                  </a:lnTo>
                  <a:lnTo>
                    <a:pt x="12789" y="200"/>
                  </a:lnTo>
                  <a:lnTo>
                    <a:pt x="12803" y="176"/>
                  </a:lnTo>
                  <a:lnTo>
                    <a:pt x="12820" y="151"/>
                  </a:lnTo>
                  <a:lnTo>
                    <a:pt x="12830" y="140"/>
                  </a:lnTo>
                  <a:lnTo>
                    <a:pt x="12842" y="129"/>
                  </a:lnTo>
                  <a:cubicBezTo>
                    <a:pt x="12843" y="129"/>
                    <a:pt x="12843" y="128"/>
                    <a:pt x="12844" y="128"/>
                  </a:cubicBezTo>
                  <a:lnTo>
                    <a:pt x="12850" y="124"/>
                  </a:lnTo>
                  <a:lnTo>
                    <a:pt x="12861" y="120"/>
                  </a:lnTo>
                  <a:lnTo>
                    <a:pt x="12874" y="115"/>
                  </a:lnTo>
                  <a:lnTo>
                    <a:pt x="12890" y="110"/>
                  </a:lnTo>
                  <a:lnTo>
                    <a:pt x="12908" y="106"/>
                  </a:lnTo>
                  <a:lnTo>
                    <a:pt x="12926" y="100"/>
                  </a:lnTo>
                  <a:lnTo>
                    <a:pt x="12967" y="90"/>
                  </a:lnTo>
                  <a:lnTo>
                    <a:pt x="13006" y="81"/>
                  </a:lnTo>
                  <a:lnTo>
                    <a:pt x="13024" y="77"/>
                  </a:lnTo>
                  <a:lnTo>
                    <a:pt x="13041" y="73"/>
                  </a:lnTo>
                  <a:lnTo>
                    <a:pt x="13055" y="70"/>
                  </a:lnTo>
                  <a:lnTo>
                    <a:pt x="13066" y="67"/>
                  </a:lnTo>
                  <a:lnTo>
                    <a:pt x="13074" y="66"/>
                  </a:lnTo>
                  <a:lnTo>
                    <a:pt x="13078" y="65"/>
                  </a:lnTo>
                  <a:cubicBezTo>
                    <a:pt x="13079" y="65"/>
                    <a:pt x="13079" y="64"/>
                    <a:pt x="13080" y="64"/>
                  </a:cubicBezTo>
                  <a:lnTo>
                    <a:pt x="13294" y="71"/>
                  </a:lnTo>
                  <a:lnTo>
                    <a:pt x="13507" y="77"/>
                  </a:lnTo>
                  <a:lnTo>
                    <a:pt x="13721" y="84"/>
                  </a:lnTo>
                  <a:lnTo>
                    <a:pt x="13828" y="89"/>
                  </a:lnTo>
                  <a:lnTo>
                    <a:pt x="13935" y="95"/>
                  </a:lnTo>
                  <a:lnTo>
                    <a:pt x="13954" y="97"/>
                  </a:lnTo>
                  <a:lnTo>
                    <a:pt x="13972" y="100"/>
                  </a:lnTo>
                  <a:lnTo>
                    <a:pt x="13987" y="103"/>
                  </a:lnTo>
                  <a:lnTo>
                    <a:pt x="14001" y="108"/>
                  </a:lnTo>
                  <a:lnTo>
                    <a:pt x="14024" y="118"/>
                  </a:lnTo>
                  <a:cubicBezTo>
                    <a:pt x="14025" y="119"/>
                    <a:pt x="14025" y="119"/>
                    <a:pt x="14026" y="119"/>
                  </a:cubicBezTo>
                  <a:lnTo>
                    <a:pt x="14044" y="132"/>
                  </a:lnTo>
                  <a:lnTo>
                    <a:pt x="14062" y="146"/>
                  </a:lnTo>
                  <a:lnTo>
                    <a:pt x="14082" y="160"/>
                  </a:lnTo>
                  <a:lnTo>
                    <a:pt x="14093" y="168"/>
                  </a:lnTo>
                  <a:lnTo>
                    <a:pt x="14105" y="175"/>
                  </a:lnTo>
                  <a:lnTo>
                    <a:pt x="14120" y="182"/>
                  </a:lnTo>
                  <a:lnTo>
                    <a:pt x="14136" y="189"/>
                  </a:lnTo>
                  <a:lnTo>
                    <a:pt x="14159" y="197"/>
                  </a:lnTo>
                  <a:lnTo>
                    <a:pt x="14187" y="204"/>
                  </a:lnTo>
                  <a:lnTo>
                    <a:pt x="14218" y="211"/>
                  </a:lnTo>
                  <a:lnTo>
                    <a:pt x="14252" y="217"/>
                  </a:lnTo>
                  <a:lnTo>
                    <a:pt x="14288" y="222"/>
                  </a:lnTo>
                  <a:lnTo>
                    <a:pt x="14326" y="227"/>
                  </a:lnTo>
                  <a:lnTo>
                    <a:pt x="14402" y="235"/>
                  </a:lnTo>
                  <a:lnTo>
                    <a:pt x="14440" y="238"/>
                  </a:lnTo>
                  <a:lnTo>
                    <a:pt x="14476" y="241"/>
                  </a:lnTo>
                  <a:lnTo>
                    <a:pt x="14510" y="243"/>
                  </a:lnTo>
                  <a:lnTo>
                    <a:pt x="14541" y="245"/>
                  </a:lnTo>
                  <a:lnTo>
                    <a:pt x="14569" y="246"/>
                  </a:lnTo>
                  <a:lnTo>
                    <a:pt x="14593" y="248"/>
                  </a:lnTo>
                  <a:lnTo>
                    <a:pt x="14611" y="249"/>
                  </a:lnTo>
                  <a:lnTo>
                    <a:pt x="14619" y="249"/>
                  </a:lnTo>
                  <a:lnTo>
                    <a:pt x="14625" y="250"/>
                  </a:lnTo>
                  <a:lnTo>
                    <a:pt x="14662" y="257"/>
                  </a:lnTo>
                  <a:lnTo>
                    <a:pt x="14692" y="262"/>
                  </a:lnTo>
                  <a:lnTo>
                    <a:pt x="14718" y="267"/>
                  </a:lnTo>
                  <a:lnTo>
                    <a:pt x="14739" y="271"/>
                  </a:lnTo>
                  <a:lnTo>
                    <a:pt x="14757" y="274"/>
                  </a:lnTo>
                  <a:lnTo>
                    <a:pt x="14771" y="277"/>
                  </a:lnTo>
                  <a:lnTo>
                    <a:pt x="14781" y="279"/>
                  </a:lnTo>
                  <a:lnTo>
                    <a:pt x="14789" y="281"/>
                  </a:lnTo>
                  <a:lnTo>
                    <a:pt x="14794" y="282"/>
                  </a:lnTo>
                  <a:lnTo>
                    <a:pt x="14796" y="282"/>
                  </a:lnTo>
                  <a:lnTo>
                    <a:pt x="14794" y="282"/>
                  </a:lnTo>
                  <a:lnTo>
                    <a:pt x="14795" y="282"/>
                  </a:lnTo>
                  <a:cubicBezTo>
                    <a:pt x="14802" y="282"/>
                    <a:pt x="14807" y="287"/>
                    <a:pt x="14807" y="294"/>
                  </a:cubicBezTo>
                  <a:cubicBezTo>
                    <a:pt x="14807" y="301"/>
                    <a:pt x="14802" y="306"/>
                    <a:pt x="14795" y="306"/>
                  </a:cubicBezTo>
                  <a:lnTo>
                    <a:pt x="14795" y="306"/>
                  </a:lnTo>
                  <a:cubicBezTo>
                    <a:pt x="14794" y="306"/>
                    <a:pt x="14793" y="306"/>
                    <a:pt x="14792" y="306"/>
                  </a:cubicBezTo>
                  <a:lnTo>
                    <a:pt x="14787" y="305"/>
                  </a:lnTo>
                  <a:lnTo>
                    <a:pt x="14781" y="303"/>
                  </a:lnTo>
                  <a:lnTo>
                    <a:pt x="14775" y="302"/>
                  </a:lnTo>
                  <a:lnTo>
                    <a:pt x="14773" y="301"/>
                  </a:lnTo>
                  <a:cubicBezTo>
                    <a:pt x="14770" y="301"/>
                    <a:pt x="14769" y="300"/>
                    <a:pt x="14767" y="298"/>
                  </a:cubicBezTo>
                  <a:lnTo>
                    <a:pt x="14766" y="298"/>
                  </a:lnTo>
                  <a:cubicBezTo>
                    <a:pt x="14763" y="294"/>
                    <a:pt x="14762" y="289"/>
                    <a:pt x="14764" y="285"/>
                  </a:cubicBezTo>
                  <a:cubicBezTo>
                    <a:pt x="14766" y="280"/>
                    <a:pt x="14770" y="277"/>
                    <a:pt x="14775" y="277"/>
                  </a:cubicBezTo>
                  <a:lnTo>
                    <a:pt x="14776" y="277"/>
                  </a:lnTo>
                  <a:lnTo>
                    <a:pt x="14780" y="278"/>
                  </a:lnTo>
                  <a:lnTo>
                    <a:pt x="14785" y="278"/>
                  </a:lnTo>
                  <a:lnTo>
                    <a:pt x="14793" y="279"/>
                  </a:lnTo>
                  <a:lnTo>
                    <a:pt x="14803" y="281"/>
                  </a:lnTo>
                  <a:lnTo>
                    <a:pt x="14817" y="283"/>
                  </a:lnTo>
                  <a:lnTo>
                    <a:pt x="14834" y="286"/>
                  </a:lnTo>
                  <a:lnTo>
                    <a:pt x="14856" y="289"/>
                  </a:lnTo>
                  <a:lnTo>
                    <a:pt x="14881" y="294"/>
                  </a:lnTo>
                  <a:lnTo>
                    <a:pt x="14912" y="299"/>
                  </a:lnTo>
                  <a:lnTo>
                    <a:pt x="14947" y="305"/>
                  </a:lnTo>
                  <a:lnTo>
                    <a:pt x="14987" y="312"/>
                  </a:lnTo>
                  <a:lnTo>
                    <a:pt x="15029" y="320"/>
                  </a:lnTo>
                  <a:lnTo>
                    <a:pt x="15070" y="330"/>
                  </a:lnTo>
                  <a:lnTo>
                    <a:pt x="15111" y="338"/>
                  </a:lnTo>
                  <a:lnTo>
                    <a:pt x="15131" y="341"/>
                  </a:lnTo>
                  <a:lnTo>
                    <a:pt x="15151" y="343"/>
                  </a:lnTo>
                  <a:lnTo>
                    <a:pt x="15462" y="353"/>
                  </a:lnTo>
                  <a:lnTo>
                    <a:pt x="15774" y="361"/>
                  </a:lnTo>
                  <a:lnTo>
                    <a:pt x="16086" y="367"/>
                  </a:lnTo>
                  <a:lnTo>
                    <a:pt x="16398" y="373"/>
                  </a:lnTo>
                  <a:cubicBezTo>
                    <a:pt x="16399" y="373"/>
                    <a:pt x="16400" y="373"/>
                    <a:pt x="16401" y="374"/>
                  </a:cubicBezTo>
                  <a:lnTo>
                    <a:pt x="16426" y="381"/>
                  </a:lnTo>
                  <a:lnTo>
                    <a:pt x="16451" y="387"/>
                  </a:lnTo>
                  <a:lnTo>
                    <a:pt x="16503" y="397"/>
                  </a:lnTo>
                  <a:lnTo>
                    <a:pt x="16529" y="404"/>
                  </a:lnTo>
                  <a:lnTo>
                    <a:pt x="16554" y="412"/>
                  </a:lnTo>
                  <a:lnTo>
                    <a:pt x="16578" y="423"/>
                  </a:lnTo>
                  <a:lnTo>
                    <a:pt x="16601" y="437"/>
                  </a:lnTo>
                  <a:lnTo>
                    <a:pt x="16638" y="462"/>
                  </a:lnTo>
                  <a:lnTo>
                    <a:pt x="16670" y="484"/>
                  </a:lnTo>
                  <a:lnTo>
                    <a:pt x="16699" y="504"/>
                  </a:lnTo>
                  <a:lnTo>
                    <a:pt x="16725" y="524"/>
                  </a:lnTo>
                  <a:lnTo>
                    <a:pt x="16751" y="544"/>
                  </a:lnTo>
                  <a:lnTo>
                    <a:pt x="16777" y="567"/>
                  </a:lnTo>
                  <a:lnTo>
                    <a:pt x="16804" y="593"/>
                  </a:lnTo>
                  <a:lnTo>
                    <a:pt x="16819" y="608"/>
                  </a:lnTo>
                  <a:lnTo>
                    <a:pt x="16834" y="624"/>
                  </a:lnTo>
                  <a:lnTo>
                    <a:pt x="16878" y="676"/>
                  </a:lnTo>
                  <a:lnTo>
                    <a:pt x="16920" y="731"/>
                  </a:lnTo>
                  <a:lnTo>
                    <a:pt x="16960" y="786"/>
                  </a:lnTo>
                  <a:lnTo>
                    <a:pt x="16999" y="842"/>
                  </a:lnTo>
                  <a:cubicBezTo>
                    <a:pt x="17001" y="844"/>
                    <a:pt x="17001" y="846"/>
                    <a:pt x="17001" y="848"/>
                  </a:cubicBezTo>
                  <a:lnTo>
                    <a:pt x="17004" y="927"/>
                  </a:lnTo>
                  <a:lnTo>
                    <a:pt x="17006" y="1001"/>
                  </a:lnTo>
                  <a:lnTo>
                    <a:pt x="17008" y="1072"/>
                  </a:lnTo>
                  <a:lnTo>
                    <a:pt x="17010" y="1139"/>
                  </a:lnTo>
                  <a:lnTo>
                    <a:pt x="17012" y="1203"/>
                  </a:lnTo>
                  <a:lnTo>
                    <a:pt x="17014" y="1264"/>
                  </a:lnTo>
                  <a:lnTo>
                    <a:pt x="17015" y="1321"/>
                  </a:lnTo>
                  <a:lnTo>
                    <a:pt x="17017" y="1376"/>
                  </a:lnTo>
                  <a:lnTo>
                    <a:pt x="17018" y="1428"/>
                  </a:lnTo>
                  <a:lnTo>
                    <a:pt x="17020" y="1477"/>
                  </a:lnTo>
                  <a:lnTo>
                    <a:pt x="17021" y="1523"/>
                  </a:lnTo>
                  <a:lnTo>
                    <a:pt x="17023" y="1567"/>
                  </a:lnTo>
                  <a:lnTo>
                    <a:pt x="17024" y="1609"/>
                  </a:lnTo>
                  <a:lnTo>
                    <a:pt x="17025" y="1648"/>
                  </a:lnTo>
                  <a:lnTo>
                    <a:pt x="17026" y="1685"/>
                  </a:lnTo>
                  <a:lnTo>
                    <a:pt x="17027" y="1721"/>
                  </a:lnTo>
                  <a:lnTo>
                    <a:pt x="17028" y="1754"/>
                  </a:lnTo>
                  <a:lnTo>
                    <a:pt x="17029" y="1786"/>
                  </a:lnTo>
                  <a:lnTo>
                    <a:pt x="17030" y="1817"/>
                  </a:lnTo>
                  <a:lnTo>
                    <a:pt x="17031" y="1846"/>
                  </a:lnTo>
                  <a:lnTo>
                    <a:pt x="17032" y="1900"/>
                  </a:lnTo>
                  <a:lnTo>
                    <a:pt x="17033" y="1950"/>
                  </a:lnTo>
                  <a:lnTo>
                    <a:pt x="17034" y="1997"/>
                  </a:lnTo>
                  <a:lnTo>
                    <a:pt x="17035" y="2042"/>
                  </a:lnTo>
                  <a:lnTo>
                    <a:pt x="17036" y="2130"/>
                  </a:lnTo>
                  <a:lnTo>
                    <a:pt x="17036" y="2175"/>
                  </a:lnTo>
                  <a:lnTo>
                    <a:pt x="17037" y="2223"/>
                  </a:lnTo>
                  <a:lnTo>
                    <a:pt x="17037" y="2273"/>
                  </a:lnTo>
                  <a:lnTo>
                    <a:pt x="17037" y="2328"/>
                  </a:lnTo>
                  <a:lnTo>
                    <a:pt x="17037" y="2357"/>
                  </a:lnTo>
                  <a:lnTo>
                    <a:pt x="17037" y="2387"/>
                  </a:lnTo>
                  <a:lnTo>
                    <a:pt x="17036" y="2420"/>
                  </a:lnTo>
                  <a:lnTo>
                    <a:pt x="17036" y="2454"/>
                  </a:lnTo>
                  <a:lnTo>
                    <a:pt x="17036" y="2490"/>
                  </a:lnTo>
                  <a:lnTo>
                    <a:pt x="17036" y="2527"/>
                  </a:lnTo>
                  <a:lnTo>
                    <a:pt x="17036" y="2567"/>
                  </a:lnTo>
                  <a:lnTo>
                    <a:pt x="17036" y="2609"/>
                  </a:lnTo>
                  <a:lnTo>
                    <a:pt x="17036" y="2653"/>
                  </a:lnTo>
                  <a:lnTo>
                    <a:pt x="17036" y="2700"/>
                  </a:lnTo>
                  <a:lnTo>
                    <a:pt x="17035" y="2750"/>
                  </a:lnTo>
                  <a:lnTo>
                    <a:pt x="17035" y="2802"/>
                  </a:lnTo>
                  <a:lnTo>
                    <a:pt x="17035" y="2857"/>
                  </a:lnTo>
                  <a:lnTo>
                    <a:pt x="17035" y="2915"/>
                  </a:lnTo>
                  <a:lnTo>
                    <a:pt x="17035" y="2976"/>
                  </a:lnTo>
                  <a:lnTo>
                    <a:pt x="17035" y="3041"/>
                  </a:lnTo>
                  <a:lnTo>
                    <a:pt x="17034" y="3109"/>
                  </a:lnTo>
                  <a:lnTo>
                    <a:pt x="17034" y="3180"/>
                  </a:lnTo>
                  <a:lnTo>
                    <a:pt x="17034" y="3255"/>
                  </a:lnTo>
                  <a:lnTo>
                    <a:pt x="17034" y="3334"/>
                  </a:lnTo>
                  <a:lnTo>
                    <a:pt x="17034" y="3417"/>
                  </a:lnTo>
                  <a:lnTo>
                    <a:pt x="17034" y="3503"/>
                  </a:lnTo>
                  <a:lnTo>
                    <a:pt x="17034" y="3594"/>
                  </a:lnTo>
                  <a:lnTo>
                    <a:pt x="17034" y="3690"/>
                  </a:lnTo>
                  <a:lnTo>
                    <a:pt x="17010" y="3690"/>
                  </a:lnTo>
                  <a:lnTo>
                    <a:pt x="17010" y="3594"/>
                  </a:lnTo>
                  <a:lnTo>
                    <a:pt x="17010" y="3503"/>
                  </a:lnTo>
                  <a:lnTo>
                    <a:pt x="17010" y="3417"/>
                  </a:lnTo>
                  <a:lnTo>
                    <a:pt x="17010" y="3334"/>
                  </a:lnTo>
                  <a:lnTo>
                    <a:pt x="17010" y="3255"/>
                  </a:lnTo>
                  <a:lnTo>
                    <a:pt x="17010" y="3180"/>
                  </a:lnTo>
                  <a:lnTo>
                    <a:pt x="17010" y="3108"/>
                  </a:lnTo>
                  <a:lnTo>
                    <a:pt x="17011" y="3041"/>
                  </a:lnTo>
                  <a:lnTo>
                    <a:pt x="17011" y="2976"/>
                  </a:lnTo>
                  <a:lnTo>
                    <a:pt x="17011" y="2915"/>
                  </a:lnTo>
                  <a:lnTo>
                    <a:pt x="17011" y="2857"/>
                  </a:lnTo>
                  <a:lnTo>
                    <a:pt x="17011" y="2802"/>
                  </a:lnTo>
                  <a:lnTo>
                    <a:pt x="17011" y="2750"/>
                  </a:lnTo>
                  <a:lnTo>
                    <a:pt x="17012" y="2700"/>
                  </a:lnTo>
                  <a:lnTo>
                    <a:pt x="17012" y="2653"/>
                  </a:lnTo>
                  <a:lnTo>
                    <a:pt x="17012" y="2609"/>
                  </a:lnTo>
                  <a:lnTo>
                    <a:pt x="17012" y="2567"/>
                  </a:lnTo>
                  <a:lnTo>
                    <a:pt x="17012" y="2527"/>
                  </a:lnTo>
                  <a:lnTo>
                    <a:pt x="17012" y="2489"/>
                  </a:lnTo>
                  <a:lnTo>
                    <a:pt x="17012" y="2454"/>
                  </a:lnTo>
                  <a:lnTo>
                    <a:pt x="17012" y="2420"/>
                  </a:lnTo>
                  <a:lnTo>
                    <a:pt x="17013" y="2387"/>
                  </a:lnTo>
                  <a:lnTo>
                    <a:pt x="17013" y="2357"/>
                  </a:lnTo>
                  <a:lnTo>
                    <a:pt x="17013" y="2328"/>
                  </a:lnTo>
                  <a:lnTo>
                    <a:pt x="17013" y="2273"/>
                  </a:lnTo>
                  <a:lnTo>
                    <a:pt x="17013" y="2223"/>
                  </a:lnTo>
                  <a:lnTo>
                    <a:pt x="17012" y="2176"/>
                  </a:lnTo>
                  <a:lnTo>
                    <a:pt x="17012" y="2131"/>
                  </a:lnTo>
                  <a:lnTo>
                    <a:pt x="17011" y="2043"/>
                  </a:lnTo>
                  <a:lnTo>
                    <a:pt x="17010" y="1998"/>
                  </a:lnTo>
                  <a:lnTo>
                    <a:pt x="17009" y="1951"/>
                  </a:lnTo>
                  <a:lnTo>
                    <a:pt x="17008" y="1901"/>
                  </a:lnTo>
                  <a:lnTo>
                    <a:pt x="17007" y="1847"/>
                  </a:lnTo>
                  <a:lnTo>
                    <a:pt x="17006" y="1818"/>
                  </a:lnTo>
                  <a:lnTo>
                    <a:pt x="17005" y="1787"/>
                  </a:lnTo>
                  <a:lnTo>
                    <a:pt x="17004" y="1755"/>
                  </a:lnTo>
                  <a:lnTo>
                    <a:pt x="17003" y="1722"/>
                  </a:lnTo>
                  <a:lnTo>
                    <a:pt x="17002" y="1686"/>
                  </a:lnTo>
                  <a:lnTo>
                    <a:pt x="17001" y="1649"/>
                  </a:lnTo>
                  <a:lnTo>
                    <a:pt x="17000" y="1609"/>
                  </a:lnTo>
                  <a:lnTo>
                    <a:pt x="16999" y="1568"/>
                  </a:lnTo>
                  <a:lnTo>
                    <a:pt x="16997" y="1524"/>
                  </a:lnTo>
                  <a:lnTo>
                    <a:pt x="16996" y="1477"/>
                  </a:lnTo>
                  <a:lnTo>
                    <a:pt x="16994" y="1428"/>
                  </a:lnTo>
                  <a:lnTo>
                    <a:pt x="16993" y="1377"/>
                  </a:lnTo>
                  <a:lnTo>
                    <a:pt x="16991" y="1322"/>
                  </a:lnTo>
                  <a:lnTo>
                    <a:pt x="16990" y="1264"/>
                  </a:lnTo>
                  <a:lnTo>
                    <a:pt x="16988" y="1204"/>
                  </a:lnTo>
                  <a:lnTo>
                    <a:pt x="16986" y="1140"/>
                  </a:lnTo>
                  <a:lnTo>
                    <a:pt x="16984" y="1073"/>
                  </a:lnTo>
                  <a:lnTo>
                    <a:pt x="16982" y="1002"/>
                  </a:lnTo>
                  <a:lnTo>
                    <a:pt x="16980" y="927"/>
                  </a:lnTo>
                  <a:lnTo>
                    <a:pt x="16977" y="849"/>
                  </a:lnTo>
                  <a:lnTo>
                    <a:pt x="16980" y="856"/>
                  </a:lnTo>
                  <a:lnTo>
                    <a:pt x="16941" y="800"/>
                  </a:lnTo>
                  <a:lnTo>
                    <a:pt x="16901" y="746"/>
                  </a:lnTo>
                  <a:lnTo>
                    <a:pt x="16860" y="692"/>
                  </a:lnTo>
                  <a:lnTo>
                    <a:pt x="16816" y="641"/>
                  </a:lnTo>
                  <a:lnTo>
                    <a:pt x="16802" y="625"/>
                  </a:lnTo>
                  <a:lnTo>
                    <a:pt x="16788" y="610"/>
                  </a:lnTo>
                  <a:lnTo>
                    <a:pt x="16761" y="585"/>
                  </a:lnTo>
                  <a:lnTo>
                    <a:pt x="16736" y="563"/>
                  </a:lnTo>
                  <a:lnTo>
                    <a:pt x="16711" y="543"/>
                  </a:lnTo>
                  <a:lnTo>
                    <a:pt x="16685" y="524"/>
                  </a:lnTo>
                  <a:lnTo>
                    <a:pt x="16656" y="504"/>
                  </a:lnTo>
                  <a:lnTo>
                    <a:pt x="16625" y="482"/>
                  </a:lnTo>
                  <a:lnTo>
                    <a:pt x="16589" y="457"/>
                  </a:lnTo>
                  <a:lnTo>
                    <a:pt x="16569" y="445"/>
                  </a:lnTo>
                  <a:lnTo>
                    <a:pt x="16546" y="435"/>
                  </a:lnTo>
                  <a:lnTo>
                    <a:pt x="16523" y="427"/>
                  </a:lnTo>
                  <a:lnTo>
                    <a:pt x="16498" y="421"/>
                  </a:lnTo>
                  <a:lnTo>
                    <a:pt x="16446" y="410"/>
                  </a:lnTo>
                  <a:lnTo>
                    <a:pt x="16420" y="404"/>
                  </a:lnTo>
                  <a:lnTo>
                    <a:pt x="16395" y="397"/>
                  </a:lnTo>
                  <a:lnTo>
                    <a:pt x="16398" y="397"/>
                  </a:lnTo>
                  <a:lnTo>
                    <a:pt x="16086" y="391"/>
                  </a:lnTo>
                  <a:lnTo>
                    <a:pt x="15773" y="385"/>
                  </a:lnTo>
                  <a:lnTo>
                    <a:pt x="15461" y="377"/>
                  </a:lnTo>
                  <a:lnTo>
                    <a:pt x="15149" y="366"/>
                  </a:lnTo>
                  <a:lnTo>
                    <a:pt x="15127" y="365"/>
                  </a:lnTo>
                  <a:lnTo>
                    <a:pt x="15106" y="362"/>
                  </a:lnTo>
                  <a:lnTo>
                    <a:pt x="15064" y="353"/>
                  </a:lnTo>
                  <a:lnTo>
                    <a:pt x="15024" y="344"/>
                  </a:lnTo>
                  <a:lnTo>
                    <a:pt x="14983" y="335"/>
                  </a:lnTo>
                  <a:lnTo>
                    <a:pt x="14943" y="328"/>
                  </a:lnTo>
                  <a:lnTo>
                    <a:pt x="14908" y="322"/>
                  </a:lnTo>
                  <a:lnTo>
                    <a:pt x="14878" y="317"/>
                  </a:lnTo>
                  <a:lnTo>
                    <a:pt x="14852" y="313"/>
                  </a:lnTo>
                  <a:lnTo>
                    <a:pt x="14831" y="310"/>
                  </a:lnTo>
                  <a:lnTo>
                    <a:pt x="14813" y="307"/>
                  </a:lnTo>
                  <a:lnTo>
                    <a:pt x="14800" y="305"/>
                  </a:lnTo>
                  <a:lnTo>
                    <a:pt x="14789" y="303"/>
                  </a:lnTo>
                  <a:lnTo>
                    <a:pt x="14782" y="302"/>
                  </a:lnTo>
                  <a:lnTo>
                    <a:pt x="14777" y="301"/>
                  </a:lnTo>
                  <a:lnTo>
                    <a:pt x="14776" y="301"/>
                  </a:lnTo>
                  <a:lnTo>
                    <a:pt x="14775" y="301"/>
                  </a:lnTo>
                  <a:lnTo>
                    <a:pt x="14783" y="281"/>
                  </a:lnTo>
                  <a:lnTo>
                    <a:pt x="14784" y="281"/>
                  </a:lnTo>
                  <a:lnTo>
                    <a:pt x="14778" y="278"/>
                  </a:lnTo>
                  <a:lnTo>
                    <a:pt x="14780" y="278"/>
                  </a:lnTo>
                  <a:lnTo>
                    <a:pt x="14786" y="280"/>
                  </a:lnTo>
                  <a:lnTo>
                    <a:pt x="14792" y="281"/>
                  </a:lnTo>
                  <a:lnTo>
                    <a:pt x="14797" y="282"/>
                  </a:lnTo>
                  <a:lnTo>
                    <a:pt x="14795" y="282"/>
                  </a:lnTo>
                  <a:lnTo>
                    <a:pt x="14795" y="282"/>
                  </a:lnTo>
                  <a:lnTo>
                    <a:pt x="14795" y="306"/>
                  </a:lnTo>
                  <a:lnTo>
                    <a:pt x="14794" y="306"/>
                  </a:lnTo>
                  <a:cubicBezTo>
                    <a:pt x="14794" y="306"/>
                    <a:pt x="14793" y="306"/>
                    <a:pt x="14792" y="306"/>
                  </a:cubicBezTo>
                  <a:lnTo>
                    <a:pt x="14789" y="305"/>
                  </a:lnTo>
                  <a:lnTo>
                    <a:pt x="14784" y="304"/>
                  </a:lnTo>
                  <a:lnTo>
                    <a:pt x="14777" y="303"/>
                  </a:lnTo>
                  <a:lnTo>
                    <a:pt x="14766" y="301"/>
                  </a:lnTo>
                  <a:lnTo>
                    <a:pt x="14752" y="298"/>
                  </a:lnTo>
                  <a:lnTo>
                    <a:pt x="14735" y="295"/>
                  </a:lnTo>
                  <a:lnTo>
                    <a:pt x="14713" y="291"/>
                  </a:lnTo>
                  <a:lnTo>
                    <a:pt x="14687" y="286"/>
                  </a:lnTo>
                  <a:lnTo>
                    <a:pt x="14657" y="280"/>
                  </a:lnTo>
                  <a:lnTo>
                    <a:pt x="14623" y="274"/>
                  </a:lnTo>
                  <a:lnTo>
                    <a:pt x="14617" y="273"/>
                  </a:lnTo>
                  <a:lnTo>
                    <a:pt x="14610" y="273"/>
                  </a:lnTo>
                  <a:lnTo>
                    <a:pt x="14592" y="272"/>
                  </a:lnTo>
                  <a:lnTo>
                    <a:pt x="14568" y="270"/>
                  </a:lnTo>
                  <a:lnTo>
                    <a:pt x="14540" y="269"/>
                  </a:lnTo>
                  <a:lnTo>
                    <a:pt x="14509" y="267"/>
                  </a:lnTo>
                  <a:lnTo>
                    <a:pt x="14474" y="265"/>
                  </a:lnTo>
                  <a:lnTo>
                    <a:pt x="14438" y="262"/>
                  </a:lnTo>
                  <a:lnTo>
                    <a:pt x="14400" y="259"/>
                  </a:lnTo>
                  <a:lnTo>
                    <a:pt x="14323" y="251"/>
                  </a:lnTo>
                  <a:lnTo>
                    <a:pt x="14285" y="246"/>
                  </a:lnTo>
                  <a:lnTo>
                    <a:pt x="14248" y="241"/>
                  </a:lnTo>
                  <a:lnTo>
                    <a:pt x="14213" y="234"/>
                  </a:lnTo>
                  <a:lnTo>
                    <a:pt x="14181" y="228"/>
                  </a:lnTo>
                  <a:lnTo>
                    <a:pt x="14151" y="220"/>
                  </a:lnTo>
                  <a:lnTo>
                    <a:pt x="14126" y="211"/>
                  </a:lnTo>
                  <a:lnTo>
                    <a:pt x="14109" y="203"/>
                  </a:lnTo>
                  <a:lnTo>
                    <a:pt x="14093" y="195"/>
                  </a:lnTo>
                  <a:lnTo>
                    <a:pt x="14080" y="187"/>
                  </a:lnTo>
                  <a:lnTo>
                    <a:pt x="14068" y="179"/>
                  </a:lnTo>
                  <a:lnTo>
                    <a:pt x="14048" y="165"/>
                  </a:lnTo>
                  <a:lnTo>
                    <a:pt x="14031" y="151"/>
                  </a:lnTo>
                  <a:lnTo>
                    <a:pt x="14012" y="139"/>
                  </a:lnTo>
                  <a:lnTo>
                    <a:pt x="14014" y="140"/>
                  </a:lnTo>
                  <a:lnTo>
                    <a:pt x="13994" y="131"/>
                  </a:lnTo>
                  <a:lnTo>
                    <a:pt x="13982" y="127"/>
                  </a:lnTo>
                  <a:lnTo>
                    <a:pt x="13968" y="124"/>
                  </a:lnTo>
                  <a:lnTo>
                    <a:pt x="13952" y="121"/>
                  </a:lnTo>
                  <a:lnTo>
                    <a:pt x="13933" y="119"/>
                  </a:lnTo>
                  <a:lnTo>
                    <a:pt x="13827" y="113"/>
                  </a:lnTo>
                  <a:lnTo>
                    <a:pt x="13720" y="108"/>
                  </a:lnTo>
                  <a:lnTo>
                    <a:pt x="13507" y="101"/>
                  </a:lnTo>
                  <a:lnTo>
                    <a:pt x="13293" y="95"/>
                  </a:lnTo>
                  <a:lnTo>
                    <a:pt x="13080" y="88"/>
                  </a:lnTo>
                  <a:lnTo>
                    <a:pt x="13082" y="88"/>
                  </a:lnTo>
                  <a:lnTo>
                    <a:pt x="13079" y="89"/>
                  </a:lnTo>
                  <a:lnTo>
                    <a:pt x="13071" y="91"/>
                  </a:lnTo>
                  <a:lnTo>
                    <a:pt x="13060" y="93"/>
                  </a:lnTo>
                  <a:lnTo>
                    <a:pt x="13046" y="96"/>
                  </a:lnTo>
                  <a:lnTo>
                    <a:pt x="13030" y="100"/>
                  </a:lnTo>
                  <a:lnTo>
                    <a:pt x="13012" y="104"/>
                  </a:lnTo>
                  <a:lnTo>
                    <a:pt x="12973" y="114"/>
                  </a:lnTo>
                  <a:lnTo>
                    <a:pt x="12933" y="124"/>
                  </a:lnTo>
                  <a:lnTo>
                    <a:pt x="12914" y="129"/>
                  </a:lnTo>
                  <a:lnTo>
                    <a:pt x="12897" y="133"/>
                  </a:lnTo>
                  <a:lnTo>
                    <a:pt x="12882" y="138"/>
                  </a:lnTo>
                  <a:lnTo>
                    <a:pt x="12870" y="142"/>
                  </a:lnTo>
                  <a:lnTo>
                    <a:pt x="12862" y="146"/>
                  </a:lnTo>
                  <a:lnTo>
                    <a:pt x="12856" y="149"/>
                  </a:lnTo>
                  <a:lnTo>
                    <a:pt x="12858" y="147"/>
                  </a:lnTo>
                  <a:lnTo>
                    <a:pt x="12848" y="156"/>
                  </a:lnTo>
                  <a:lnTo>
                    <a:pt x="12840" y="165"/>
                  </a:lnTo>
                  <a:lnTo>
                    <a:pt x="12824" y="188"/>
                  </a:lnTo>
                  <a:lnTo>
                    <a:pt x="12809" y="213"/>
                  </a:lnTo>
                  <a:lnTo>
                    <a:pt x="12794" y="237"/>
                  </a:lnTo>
                  <a:cubicBezTo>
                    <a:pt x="12793" y="240"/>
                    <a:pt x="12790" y="242"/>
                    <a:pt x="12787" y="242"/>
                  </a:cubicBezTo>
                  <a:lnTo>
                    <a:pt x="12759" y="249"/>
                  </a:lnTo>
                  <a:lnTo>
                    <a:pt x="12735" y="255"/>
                  </a:lnTo>
                  <a:lnTo>
                    <a:pt x="12714" y="260"/>
                  </a:lnTo>
                  <a:lnTo>
                    <a:pt x="12695" y="264"/>
                  </a:lnTo>
                  <a:lnTo>
                    <a:pt x="12678" y="268"/>
                  </a:lnTo>
                  <a:lnTo>
                    <a:pt x="12662" y="272"/>
                  </a:lnTo>
                  <a:lnTo>
                    <a:pt x="12633" y="278"/>
                  </a:lnTo>
                  <a:lnTo>
                    <a:pt x="12602" y="284"/>
                  </a:lnTo>
                  <a:lnTo>
                    <a:pt x="12585" y="287"/>
                  </a:lnTo>
                  <a:lnTo>
                    <a:pt x="12565" y="290"/>
                  </a:lnTo>
                  <a:lnTo>
                    <a:pt x="12544" y="293"/>
                  </a:lnTo>
                  <a:lnTo>
                    <a:pt x="12519" y="296"/>
                  </a:lnTo>
                  <a:lnTo>
                    <a:pt x="12490" y="300"/>
                  </a:lnTo>
                  <a:lnTo>
                    <a:pt x="12457" y="305"/>
                  </a:lnTo>
                  <a:lnTo>
                    <a:pt x="12450" y="305"/>
                  </a:lnTo>
                  <a:lnTo>
                    <a:pt x="12442" y="306"/>
                  </a:lnTo>
                  <a:lnTo>
                    <a:pt x="12432" y="308"/>
                  </a:lnTo>
                  <a:lnTo>
                    <a:pt x="12421" y="309"/>
                  </a:lnTo>
                  <a:lnTo>
                    <a:pt x="12395" y="312"/>
                  </a:lnTo>
                  <a:lnTo>
                    <a:pt x="12364" y="316"/>
                  </a:lnTo>
                  <a:lnTo>
                    <a:pt x="12330" y="320"/>
                  </a:lnTo>
                  <a:lnTo>
                    <a:pt x="12293" y="324"/>
                  </a:lnTo>
                  <a:lnTo>
                    <a:pt x="12255" y="328"/>
                  </a:lnTo>
                  <a:lnTo>
                    <a:pt x="12215" y="333"/>
                  </a:lnTo>
                  <a:lnTo>
                    <a:pt x="12175" y="338"/>
                  </a:lnTo>
                  <a:lnTo>
                    <a:pt x="12136" y="342"/>
                  </a:lnTo>
                  <a:lnTo>
                    <a:pt x="12099" y="347"/>
                  </a:lnTo>
                  <a:lnTo>
                    <a:pt x="12064" y="352"/>
                  </a:lnTo>
                  <a:lnTo>
                    <a:pt x="12032" y="356"/>
                  </a:lnTo>
                  <a:lnTo>
                    <a:pt x="12005" y="360"/>
                  </a:lnTo>
                  <a:lnTo>
                    <a:pt x="11982" y="363"/>
                  </a:lnTo>
                  <a:lnTo>
                    <a:pt x="11973" y="365"/>
                  </a:lnTo>
                  <a:lnTo>
                    <a:pt x="11966" y="366"/>
                  </a:lnTo>
                  <a:lnTo>
                    <a:pt x="11937" y="373"/>
                  </a:lnTo>
                  <a:lnTo>
                    <a:pt x="11909" y="382"/>
                  </a:lnTo>
                  <a:lnTo>
                    <a:pt x="11852" y="402"/>
                  </a:lnTo>
                  <a:lnTo>
                    <a:pt x="11823" y="411"/>
                  </a:lnTo>
                  <a:lnTo>
                    <a:pt x="11794" y="419"/>
                  </a:lnTo>
                  <a:lnTo>
                    <a:pt x="11763" y="425"/>
                  </a:lnTo>
                  <a:lnTo>
                    <a:pt x="11732" y="428"/>
                  </a:lnTo>
                  <a:lnTo>
                    <a:pt x="11695" y="429"/>
                  </a:lnTo>
                  <a:lnTo>
                    <a:pt x="11660" y="429"/>
                  </a:lnTo>
                  <a:lnTo>
                    <a:pt x="11627" y="429"/>
                  </a:lnTo>
                  <a:lnTo>
                    <a:pt x="11596" y="429"/>
                  </a:lnTo>
                  <a:lnTo>
                    <a:pt x="11567" y="428"/>
                  </a:lnTo>
                  <a:lnTo>
                    <a:pt x="11539" y="427"/>
                  </a:lnTo>
                  <a:lnTo>
                    <a:pt x="11513" y="426"/>
                  </a:lnTo>
                  <a:lnTo>
                    <a:pt x="11489" y="424"/>
                  </a:lnTo>
                  <a:lnTo>
                    <a:pt x="11466" y="421"/>
                  </a:lnTo>
                  <a:lnTo>
                    <a:pt x="11444" y="418"/>
                  </a:lnTo>
                  <a:lnTo>
                    <a:pt x="11406" y="412"/>
                  </a:lnTo>
                  <a:lnTo>
                    <a:pt x="11372" y="403"/>
                  </a:lnTo>
                  <a:lnTo>
                    <a:pt x="11344" y="394"/>
                  </a:lnTo>
                  <a:lnTo>
                    <a:pt x="11319" y="383"/>
                  </a:lnTo>
                  <a:lnTo>
                    <a:pt x="11298" y="372"/>
                  </a:lnTo>
                  <a:lnTo>
                    <a:pt x="11280" y="359"/>
                  </a:lnTo>
                  <a:lnTo>
                    <a:pt x="11265" y="346"/>
                  </a:lnTo>
                  <a:lnTo>
                    <a:pt x="11252" y="332"/>
                  </a:lnTo>
                  <a:lnTo>
                    <a:pt x="11241" y="318"/>
                  </a:lnTo>
                  <a:lnTo>
                    <a:pt x="11222" y="291"/>
                  </a:lnTo>
                  <a:lnTo>
                    <a:pt x="11204" y="264"/>
                  </a:lnTo>
                  <a:lnTo>
                    <a:pt x="11194" y="251"/>
                  </a:lnTo>
                  <a:lnTo>
                    <a:pt x="11182" y="238"/>
                  </a:lnTo>
                  <a:lnTo>
                    <a:pt x="11169" y="226"/>
                  </a:lnTo>
                  <a:lnTo>
                    <a:pt x="11153" y="214"/>
                  </a:lnTo>
                  <a:lnTo>
                    <a:pt x="11134" y="203"/>
                  </a:lnTo>
                  <a:lnTo>
                    <a:pt x="11111" y="193"/>
                  </a:lnTo>
                  <a:lnTo>
                    <a:pt x="11084" y="183"/>
                  </a:lnTo>
                  <a:lnTo>
                    <a:pt x="11052" y="174"/>
                  </a:lnTo>
                  <a:lnTo>
                    <a:pt x="11015" y="167"/>
                  </a:lnTo>
                  <a:lnTo>
                    <a:pt x="10994" y="163"/>
                  </a:lnTo>
                  <a:lnTo>
                    <a:pt x="10972" y="160"/>
                  </a:lnTo>
                  <a:lnTo>
                    <a:pt x="10948" y="158"/>
                  </a:lnTo>
                  <a:lnTo>
                    <a:pt x="10923" y="155"/>
                  </a:lnTo>
                  <a:lnTo>
                    <a:pt x="10895" y="153"/>
                  </a:lnTo>
                  <a:lnTo>
                    <a:pt x="10866" y="152"/>
                  </a:lnTo>
                  <a:lnTo>
                    <a:pt x="10835" y="151"/>
                  </a:lnTo>
                  <a:lnTo>
                    <a:pt x="10803" y="150"/>
                  </a:lnTo>
                  <a:lnTo>
                    <a:pt x="10768" y="150"/>
                  </a:lnTo>
                  <a:lnTo>
                    <a:pt x="10730" y="150"/>
                  </a:lnTo>
                  <a:lnTo>
                    <a:pt x="10580" y="146"/>
                  </a:lnTo>
                  <a:lnTo>
                    <a:pt x="10432" y="141"/>
                  </a:lnTo>
                  <a:lnTo>
                    <a:pt x="10360" y="138"/>
                  </a:lnTo>
                  <a:lnTo>
                    <a:pt x="10289" y="136"/>
                  </a:lnTo>
                  <a:lnTo>
                    <a:pt x="10220" y="134"/>
                  </a:lnTo>
                  <a:lnTo>
                    <a:pt x="10153" y="133"/>
                  </a:lnTo>
                  <a:lnTo>
                    <a:pt x="10087" y="132"/>
                  </a:lnTo>
                  <a:lnTo>
                    <a:pt x="10024" y="132"/>
                  </a:lnTo>
                  <a:lnTo>
                    <a:pt x="9962" y="132"/>
                  </a:lnTo>
                  <a:lnTo>
                    <a:pt x="9904" y="133"/>
                  </a:lnTo>
                  <a:lnTo>
                    <a:pt x="9848" y="136"/>
                  </a:lnTo>
                  <a:lnTo>
                    <a:pt x="9795" y="139"/>
                  </a:lnTo>
                  <a:lnTo>
                    <a:pt x="9745" y="144"/>
                  </a:lnTo>
                  <a:lnTo>
                    <a:pt x="9696" y="150"/>
                  </a:lnTo>
                  <a:lnTo>
                    <a:pt x="9039" y="150"/>
                  </a:lnTo>
                  <a:lnTo>
                    <a:pt x="6279" y="118"/>
                  </a:lnTo>
                  <a:lnTo>
                    <a:pt x="6198" y="117"/>
                  </a:lnTo>
                  <a:lnTo>
                    <a:pt x="6120" y="115"/>
                  </a:lnTo>
                  <a:lnTo>
                    <a:pt x="6046" y="114"/>
                  </a:lnTo>
                  <a:lnTo>
                    <a:pt x="5975" y="112"/>
                  </a:lnTo>
                  <a:lnTo>
                    <a:pt x="5907" y="110"/>
                  </a:lnTo>
                  <a:lnTo>
                    <a:pt x="5842" y="108"/>
                  </a:lnTo>
                  <a:lnTo>
                    <a:pt x="5779" y="106"/>
                  </a:lnTo>
                  <a:lnTo>
                    <a:pt x="5720" y="103"/>
                  </a:lnTo>
                  <a:lnTo>
                    <a:pt x="5664" y="101"/>
                  </a:lnTo>
                  <a:lnTo>
                    <a:pt x="5610" y="98"/>
                  </a:lnTo>
                  <a:lnTo>
                    <a:pt x="5559" y="95"/>
                  </a:lnTo>
                  <a:lnTo>
                    <a:pt x="5511" y="92"/>
                  </a:lnTo>
                  <a:lnTo>
                    <a:pt x="5465" y="89"/>
                  </a:lnTo>
                  <a:lnTo>
                    <a:pt x="5421" y="86"/>
                  </a:lnTo>
                  <a:lnTo>
                    <a:pt x="5380" y="83"/>
                  </a:lnTo>
                  <a:lnTo>
                    <a:pt x="5341" y="80"/>
                  </a:lnTo>
                  <a:lnTo>
                    <a:pt x="5304" y="77"/>
                  </a:lnTo>
                  <a:lnTo>
                    <a:pt x="5269" y="74"/>
                  </a:lnTo>
                  <a:lnTo>
                    <a:pt x="5236" y="71"/>
                  </a:lnTo>
                  <a:lnTo>
                    <a:pt x="5205" y="68"/>
                  </a:lnTo>
                  <a:lnTo>
                    <a:pt x="5176" y="64"/>
                  </a:lnTo>
                  <a:lnTo>
                    <a:pt x="5149" y="61"/>
                  </a:lnTo>
                  <a:lnTo>
                    <a:pt x="5123" y="58"/>
                  </a:lnTo>
                  <a:lnTo>
                    <a:pt x="5099" y="55"/>
                  </a:lnTo>
                  <a:lnTo>
                    <a:pt x="5055" y="49"/>
                  </a:lnTo>
                  <a:lnTo>
                    <a:pt x="5016" y="44"/>
                  </a:lnTo>
                  <a:lnTo>
                    <a:pt x="4982" y="39"/>
                  </a:lnTo>
                  <a:lnTo>
                    <a:pt x="4952" y="35"/>
                  </a:lnTo>
                  <a:lnTo>
                    <a:pt x="4925" y="31"/>
                  </a:lnTo>
                  <a:lnTo>
                    <a:pt x="4902" y="28"/>
                  </a:lnTo>
                  <a:lnTo>
                    <a:pt x="4880" y="26"/>
                  </a:lnTo>
                  <a:lnTo>
                    <a:pt x="4860" y="24"/>
                  </a:lnTo>
                  <a:lnTo>
                    <a:pt x="4821" y="25"/>
                  </a:lnTo>
                  <a:lnTo>
                    <a:pt x="4800" y="27"/>
                  </a:lnTo>
                  <a:lnTo>
                    <a:pt x="4779" y="31"/>
                  </a:lnTo>
                  <a:lnTo>
                    <a:pt x="4755" y="36"/>
                  </a:lnTo>
                  <a:lnTo>
                    <a:pt x="4729" y="42"/>
                  </a:lnTo>
                  <a:lnTo>
                    <a:pt x="4699" y="50"/>
                  </a:lnTo>
                  <a:lnTo>
                    <a:pt x="4665" y="60"/>
                  </a:lnTo>
                  <a:lnTo>
                    <a:pt x="4626" y="72"/>
                  </a:lnTo>
                  <a:lnTo>
                    <a:pt x="4582" y="85"/>
                  </a:lnTo>
                  <a:lnTo>
                    <a:pt x="4558" y="93"/>
                  </a:lnTo>
                  <a:lnTo>
                    <a:pt x="4532" y="101"/>
                  </a:lnTo>
                  <a:lnTo>
                    <a:pt x="4505" y="109"/>
                  </a:lnTo>
                  <a:lnTo>
                    <a:pt x="4476" y="119"/>
                  </a:lnTo>
                  <a:cubicBezTo>
                    <a:pt x="4475" y="119"/>
                    <a:pt x="4474" y="119"/>
                    <a:pt x="4473" y="119"/>
                  </a:cubicBezTo>
                  <a:lnTo>
                    <a:pt x="3620" y="181"/>
                  </a:lnTo>
                  <a:lnTo>
                    <a:pt x="3596" y="184"/>
                  </a:lnTo>
                  <a:lnTo>
                    <a:pt x="3572" y="191"/>
                  </a:lnTo>
                  <a:lnTo>
                    <a:pt x="3548" y="200"/>
                  </a:lnTo>
                  <a:lnTo>
                    <a:pt x="3524" y="210"/>
                  </a:lnTo>
                  <a:lnTo>
                    <a:pt x="3500" y="220"/>
                  </a:lnTo>
                  <a:lnTo>
                    <a:pt x="3474" y="230"/>
                  </a:lnTo>
                  <a:lnTo>
                    <a:pt x="3448" y="238"/>
                  </a:lnTo>
                  <a:lnTo>
                    <a:pt x="3422" y="243"/>
                  </a:lnTo>
                  <a:lnTo>
                    <a:pt x="3381" y="247"/>
                  </a:lnTo>
                  <a:lnTo>
                    <a:pt x="3341" y="251"/>
                  </a:lnTo>
                  <a:lnTo>
                    <a:pt x="3304" y="255"/>
                  </a:lnTo>
                  <a:lnTo>
                    <a:pt x="3269" y="258"/>
                  </a:lnTo>
                  <a:lnTo>
                    <a:pt x="3235" y="261"/>
                  </a:lnTo>
                  <a:lnTo>
                    <a:pt x="3203" y="264"/>
                  </a:lnTo>
                  <a:lnTo>
                    <a:pt x="3173" y="267"/>
                  </a:lnTo>
                  <a:lnTo>
                    <a:pt x="3145" y="269"/>
                  </a:lnTo>
                  <a:lnTo>
                    <a:pt x="3118" y="271"/>
                  </a:lnTo>
                  <a:lnTo>
                    <a:pt x="3093" y="273"/>
                  </a:lnTo>
                  <a:lnTo>
                    <a:pt x="3069" y="274"/>
                  </a:lnTo>
                  <a:lnTo>
                    <a:pt x="3047" y="275"/>
                  </a:lnTo>
                  <a:lnTo>
                    <a:pt x="3006" y="277"/>
                  </a:lnTo>
                  <a:lnTo>
                    <a:pt x="2971" y="279"/>
                  </a:lnTo>
                  <a:lnTo>
                    <a:pt x="2941" y="279"/>
                  </a:lnTo>
                  <a:lnTo>
                    <a:pt x="2915" y="279"/>
                  </a:lnTo>
                  <a:lnTo>
                    <a:pt x="2893" y="278"/>
                  </a:lnTo>
                  <a:lnTo>
                    <a:pt x="2875" y="277"/>
                  </a:lnTo>
                  <a:lnTo>
                    <a:pt x="2860" y="276"/>
                  </a:lnTo>
                  <a:lnTo>
                    <a:pt x="2847" y="274"/>
                  </a:lnTo>
                  <a:lnTo>
                    <a:pt x="2837" y="272"/>
                  </a:lnTo>
                  <a:lnTo>
                    <a:pt x="2829" y="270"/>
                  </a:lnTo>
                  <a:lnTo>
                    <a:pt x="2823" y="268"/>
                  </a:lnTo>
                  <a:lnTo>
                    <a:pt x="2818" y="266"/>
                  </a:lnTo>
                  <a:lnTo>
                    <a:pt x="2812" y="263"/>
                  </a:lnTo>
                  <a:lnTo>
                    <a:pt x="2814" y="264"/>
                  </a:lnTo>
                  <a:lnTo>
                    <a:pt x="2807" y="263"/>
                  </a:lnTo>
                  <a:lnTo>
                    <a:pt x="2810" y="263"/>
                  </a:lnTo>
                  <a:lnTo>
                    <a:pt x="2808" y="263"/>
                  </a:lnTo>
                  <a:lnTo>
                    <a:pt x="2802" y="264"/>
                  </a:lnTo>
                  <a:lnTo>
                    <a:pt x="2796" y="265"/>
                  </a:lnTo>
                  <a:lnTo>
                    <a:pt x="2787" y="267"/>
                  </a:lnTo>
                  <a:lnTo>
                    <a:pt x="2776" y="271"/>
                  </a:lnTo>
                  <a:lnTo>
                    <a:pt x="2762" y="275"/>
                  </a:lnTo>
                  <a:lnTo>
                    <a:pt x="2744" y="280"/>
                  </a:lnTo>
                  <a:lnTo>
                    <a:pt x="2723" y="287"/>
                  </a:lnTo>
                  <a:lnTo>
                    <a:pt x="2698" y="295"/>
                  </a:lnTo>
                  <a:lnTo>
                    <a:pt x="2669" y="304"/>
                  </a:lnTo>
                  <a:cubicBezTo>
                    <a:pt x="2668" y="304"/>
                    <a:pt x="2667" y="305"/>
                    <a:pt x="2666" y="305"/>
                  </a:cubicBezTo>
                  <a:lnTo>
                    <a:pt x="2042" y="335"/>
                  </a:lnTo>
                  <a:lnTo>
                    <a:pt x="1836" y="345"/>
                  </a:lnTo>
                  <a:lnTo>
                    <a:pt x="1631" y="355"/>
                  </a:lnTo>
                  <a:lnTo>
                    <a:pt x="1426" y="363"/>
                  </a:lnTo>
                  <a:lnTo>
                    <a:pt x="1323" y="366"/>
                  </a:lnTo>
                  <a:lnTo>
                    <a:pt x="1219" y="366"/>
                  </a:lnTo>
                  <a:lnTo>
                    <a:pt x="1184" y="364"/>
                  </a:lnTo>
                  <a:lnTo>
                    <a:pt x="1149" y="357"/>
                  </a:lnTo>
                  <a:lnTo>
                    <a:pt x="1116" y="347"/>
                  </a:lnTo>
                  <a:lnTo>
                    <a:pt x="1083" y="334"/>
                  </a:lnTo>
                  <a:lnTo>
                    <a:pt x="1056" y="321"/>
                  </a:lnTo>
                  <a:lnTo>
                    <a:pt x="1031" y="305"/>
                  </a:lnTo>
                  <a:lnTo>
                    <a:pt x="1007" y="288"/>
                  </a:lnTo>
                  <a:lnTo>
                    <a:pt x="983" y="272"/>
                  </a:lnTo>
                  <a:lnTo>
                    <a:pt x="989" y="274"/>
                  </a:lnTo>
                  <a:lnTo>
                    <a:pt x="890" y="264"/>
                  </a:lnTo>
                  <a:lnTo>
                    <a:pt x="792" y="254"/>
                  </a:lnTo>
                  <a:lnTo>
                    <a:pt x="694" y="246"/>
                  </a:lnTo>
                  <a:lnTo>
                    <a:pt x="644" y="244"/>
                  </a:lnTo>
                  <a:lnTo>
                    <a:pt x="596" y="243"/>
                  </a:lnTo>
                  <a:lnTo>
                    <a:pt x="539" y="243"/>
                  </a:lnTo>
                  <a:lnTo>
                    <a:pt x="488" y="244"/>
                  </a:lnTo>
                  <a:lnTo>
                    <a:pt x="442" y="245"/>
                  </a:lnTo>
                  <a:lnTo>
                    <a:pt x="400" y="246"/>
                  </a:lnTo>
                  <a:lnTo>
                    <a:pt x="363" y="248"/>
                  </a:lnTo>
                  <a:lnTo>
                    <a:pt x="330" y="250"/>
                  </a:lnTo>
                  <a:lnTo>
                    <a:pt x="302" y="252"/>
                  </a:lnTo>
                  <a:lnTo>
                    <a:pt x="276" y="255"/>
                  </a:lnTo>
                  <a:lnTo>
                    <a:pt x="254" y="257"/>
                  </a:lnTo>
                  <a:lnTo>
                    <a:pt x="235" y="260"/>
                  </a:lnTo>
                  <a:lnTo>
                    <a:pt x="220" y="263"/>
                  </a:lnTo>
                  <a:lnTo>
                    <a:pt x="206" y="265"/>
                  </a:lnTo>
                  <a:lnTo>
                    <a:pt x="194" y="268"/>
                  </a:lnTo>
                  <a:lnTo>
                    <a:pt x="185" y="270"/>
                  </a:lnTo>
                  <a:lnTo>
                    <a:pt x="177" y="273"/>
                  </a:lnTo>
                  <a:lnTo>
                    <a:pt x="170" y="275"/>
                  </a:lnTo>
                  <a:lnTo>
                    <a:pt x="158" y="279"/>
                  </a:lnTo>
                  <a:lnTo>
                    <a:pt x="149" y="281"/>
                  </a:lnTo>
                  <a:cubicBezTo>
                    <a:pt x="148" y="281"/>
                    <a:pt x="147" y="281"/>
                    <a:pt x="146" y="281"/>
                  </a:cubicBezTo>
                  <a:lnTo>
                    <a:pt x="137" y="281"/>
                  </a:lnTo>
                  <a:cubicBezTo>
                    <a:pt x="136" y="281"/>
                    <a:pt x="135" y="281"/>
                    <a:pt x="135" y="281"/>
                  </a:cubicBezTo>
                  <a:lnTo>
                    <a:pt x="121" y="279"/>
                  </a:lnTo>
                  <a:lnTo>
                    <a:pt x="113" y="277"/>
                  </a:lnTo>
                  <a:lnTo>
                    <a:pt x="104" y="274"/>
                  </a:lnTo>
                  <a:lnTo>
                    <a:pt x="93" y="271"/>
                  </a:lnTo>
                  <a:lnTo>
                    <a:pt x="79" y="267"/>
                  </a:lnTo>
                  <a:lnTo>
                    <a:pt x="64" y="262"/>
                  </a:lnTo>
                  <a:lnTo>
                    <a:pt x="46" y="256"/>
                  </a:lnTo>
                  <a:lnTo>
                    <a:pt x="25" y="250"/>
                  </a:lnTo>
                  <a:lnTo>
                    <a:pt x="0" y="242"/>
                  </a:lnTo>
                  <a:lnTo>
                    <a:pt x="8" y="219"/>
                  </a:lnTo>
                  <a:close/>
                </a:path>
              </a:pathLst>
            </a:custGeom>
            <a:solidFill>
              <a:srgbClr val="A6A6A6"/>
            </a:solidFill>
            <a:ln w="0" cap="flat">
              <a:solidFill>
                <a:srgbClr val="A6A6A6"/>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5" name="Oval 154">
              <a:extLst>
                <a:ext uri="{FF2B5EF4-FFF2-40B4-BE49-F238E27FC236}">
                  <a16:creationId xmlns:a16="http://schemas.microsoft.com/office/drawing/2014/main" id="{00000000-0008-0000-0000-00009B000000}"/>
                </a:ext>
              </a:extLst>
            </xdr:cNvPr>
            <xdr:cNvSpPr>
              <a:spLocks noChangeArrowheads="1"/>
            </xdr:cNvSpPr>
          </xdr:nvSpPr>
          <xdr:spPr bwMode="auto">
            <a:xfrm>
              <a:off x="1279" y="1644"/>
              <a:ext cx="122" cy="108"/>
            </a:xfrm>
            <a:prstGeom prst="ellipse">
              <a:avLst/>
            </a:prstGeom>
            <a:solidFill>
              <a:srgbClr val="FFFFFF"/>
            </a:solidFill>
            <a:ln w="0">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6" name="Freeform 155">
              <a:extLst>
                <a:ext uri="{FF2B5EF4-FFF2-40B4-BE49-F238E27FC236}">
                  <a16:creationId xmlns:a16="http://schemas.microsoft.com/office/drawing/2014/main" id="{00000000-0008-0000-0000-00009C000000}"/>
                </a:ext>
              </a:extLst>
            </xdr:cNvPr>
            <xdr:cNvSpPr>
              <a:spLocks noEditPoints="1"/>
            </xdr:cNvSpPr>
          </xdr:nvSpPr>
          <xdr:spPr bwMode="auto">
            <a:xfrm>
              <a:off x="1273" y="1638"/>
              <a:ext cx="134" cy="120"/>
            </a:xfrm>
            <a:custGeom>
              <a:avLst/>
              <a:gdLst>
                <a:gd name="T0" fmla="*/ 1 w 134"/>
                <a:gd name="T1" fmla="*/ 48 h 120"/>
                <a:gd name="T2" fmla="*/ 8 w 134"/>
                <a:gd name="T3" fmla="*/ 31 h 120"/>
                <a:gd name="T4" fmla="*/ 20 w 134"/>
                <a:gd name="T5" fmla="*/ 17 h 120"/>
                <a:gd name="T6" fmla="*/ 35 w 134"/>
                <a:gd name="T7" fmla="*/ 7 h 120"/>
                <a:gd name="T8" fmla="*/ 53 w 134"/>
                <a:gd name="T9" fmla="*/ 1 h 120"/>
                <a:gd name="T10" fmla="*/ 73 w 134"/>
                <a:gd name="T11" fmla="*/ 0 h 120"/>
                <a:gd name="T12" fmla="*/ 93 w 134"/>
                <a:gd name="T13" fmla="*/ 4 h 120"/>
                <a:gd name="T14" fmla="*/ 109 w 134"/>
                <a:gd name="T15" fmla="*/ 13 h 120"/>
                <a:gd name="T16" fmla="*/ 122 w 134"/>
                <a:gd name="T17" fmla="*/ 26 h 120"/>
                <a:gd name="T18" fmla="*/ 131 w 134"/>
                <a:gd name="T19" fmla="*/ 41 h 120"/>
                <a:gd name="T20" fmla="*/ 134 w 134"/>
                <a:gd name="T21" fmla="*/ 59 h 120"/>
                <a:gd name="T22" fmla="*/ 131 w 134"/>
                <a:gd name="T23" fmla="*/ 78 h 120"/>
                <a:gd name="T24" fmla="*/ 123 w 134"/>
                <a:gd name="T25" fmla="*/ 93 h 120"/>
                <a:gd name="T26" fmla="*/ 110 w 134"/>
                <a:gd name="T27" fmla="*/ 106 h 120"/>
                <a:gd name="T28" fmla="*/ 93 w 134"/>
                <a:gd name="T29" fmla="*/ 115 h 120"/>
                <a:gd name="T30" fmla="*/ 74 w 134"/>
                <a:gd name="T31" fmla="*/ 120 h 120"/>
                <a:gd name="T32" fmla="*/ 54 w 134"/>
                <a:gd name="T33" fmla="*/ 119 h 120"/>
                <a:gd name="T34" fmla="*/ 36 w 134"/>
                <a:gd name="T35" fmla="*/ 113 h 120"/>
                <a:gd name="T36" fmla="*/ 20 w 134"/>
                <a:gd name="T37" fmla="*/ 103 h 120"/>
                <a:gd name="T38" fmla="*/ 8 w 134"/>
                <a:gd name="T39" fmla="*/ 89 h 120"/>
                <a:gd name="T40" fmla="*/ 1 w 134"/>
                <a:gd name="T41" fmla="*/ 72 h 120"/>
                <a:gd name="T42" fmla="*/ 12 w 134"/>
                <a:gd name="T43" fmla="*/ 64 h 120"/>
                <a:gd name="T44" fmla="*/ 16 w 134"/>
                <a:gd name="T45" fmla="*/ 78 h 120"/>
                <a:gd name="T46" fmla="*/ 24 w 134"/>
                <a:gd name="T47" fmla="*/ 90 h 120"/>
                <a:gd name="T48" fmla="*/ 36 w 134"/>
                <a:gd name="T49" fmla="*/ 99 h 120"/>
                <a:gd name="T50" fmla="*/ 50 w 134"/>
                <a:gd name="T51" fmla="*/ 105 h 120"/>
                <a:gd name="T52" fmla="*/ 67 w 134"/>
                <a:gd name="T53" fmla="*/ 108 h 120"/>
                <a:gd name="T54" fmla="*/ 83 w 134"/>
                <a:gd name="T55" fmla="*/ 106 h 120"/>
                <a:gd name="T56" fmla="*/ 98 w 134"/>
                <a:gd name="T57" fmla="*/ 99 h 120"/>
                <a:gd name="T58" fmla="*/ 109 w 134"/>
                <a:gd name="T59" fmla="*/ 90 h 120"/>
                <a:gd name="T60" fmla="*/ 117 w 134"/>
                <a:gd name="T61" fmla="*/ 79 h 120"/>
                <a:gd name="T62" fmla="*/ 121 w 134"/>
                <a:gd name="T63" fmla="*/ 65 h 120"/>
                <a:gd name="T64" fmla="*/ 121 w 134"/>
                <a:gd name="T65" fmla="*/ 51 h 120"/>
                <a:gd name="T66" fmla="*/ 115 w 134"/>
                <a:gd name="T67" fmla="*/ 37 h 120"/>
                <a:gd name="T68" fmla="*/ 106 w 134"/>
                <a:gd name="T69" fmla="*/ 26 h 120"/>
                <a:gd name="T70" fmla="*/ 94 w 134"/>
                <a:gd name="T71" fmla="*/ 18 h 120"/>
                <a:gd name="T72" fmla="*/ 78 w 134"/>
                <a:gd name="T73" fmla="*/ 13 h 120"/>
                <a:gd name="T74" fmla="*/ 62 w 134"/>
                <a:gd name="T75" fmla="*/ 12 h 120"/>
                <a:gd name="T76" fmla="*/ 46 w 134"/>
                <a:gd name="T77" fmla="*/ 16 h 120"/>
                <a:gd name="T78" fmla="*/ 32 w 134"/>
                <a:gd name="T79" fmla="*/ 23 h 120"/>
                <a:gd name="T80" fmla="*/ 22 w 134"/>
                <a:gd name="T81" fmla="*/ 33 h 120"/>
                <a:gd name="T82" fmla="*/ 15 w 134"/>
                <a:gd name="T83" fmla="*/ 45 h 120"/>
                <a:gd name="T84" fmla="*/ 12 w 134"/>
                <a:gd name="T85" fmla="*/ 59 h 1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134" h="120">
                  <a:moveTo>
                    <a:pt x="0" y="60"/>
                  </a:moveTo>
                  <a:lnTo>
                    <a:pt x="0" y="54"/>
                  </a:lnTo>
                  <a:lnTo>
                    <a:pt x="1" y="48"/>
                  </a:lnTo>
                  <a:lnTo>
                    <a:pt x="3" y="42"/>
                  </a:lnTo>
                  <a:lnTo>
                    <a:pt x="5" y="36"/>
                  </a:lnTo>
                  <a:lnTo>
                    <a:pt x="8" y="31"/>
                  </a:lnTo>
                  <a:lnTo>
                    <a:pt x="11" y="26"/>
                  </a:lnTo>
                  <a:lnTo>
                    <a:pt x="15" y="21"/>
                  </a:lnTo>
                  <a:lnTo>
                    <a:pt x="20" y="17"/>
                  </a:lnTo>
                  <a:lnTo>
                    <a:pt x="24" y="13"/>
                  </a:lnTo>
                  <a:lnTo>
                    <a:pt x="30" y="10"/>
                  </a:lnTo>
                  <a:lnTo>
                    <a:pt x="35" y="7"/>
                  </a:lnTo>
                  <a:lnTo>
                    <a:pt x="41" y="4"/>
                  </a:lnTo>
                  <a:lnTo>
                    <a:pt x="47" y="2"/>
                  </a:lnTo>
                  <a:lnTo>
                    <a:pt x="53" y="1"/>
                  </a:lnTo>
                  <a:lnTo>
                    <a:pt x="60" y="0"/>
                  </a:lnTo>
                  <a:lnTo>
                    <a:pt x="67" y="0"/>
                  </a:lnTo>
                  <a:lnTo>
                    <a:pt x="73" y="0"/>
                  </a:lnTo>
                  <a:lnTo>
                    <a:pt x="80" y="1"/>
                  </a:lnTo>
                  <a:lnTo>
                    <a:pt x="86" y="2"/>
                  </a:lnTo>
                  <a:lnTo>
                    <a:pt x="93" y="4"/>
                  </a:lnTo>
                  <a:lnTo>
                    <a:pt x="98" y="7"/>
                  </a:lnTo>
                  <a:lnTo>
                    <a:pt x="104" y="10"/>
                  </a:lnTo>
                  <a:lnTo>
                    <a:pt x="109" y="13"/>
                  </a:lnTo>
                  <a:lnTo>
                    <a:pt x="114" y="17"/>
                  </a:lnTo>
                  <a:lnTo>
                    <a:pt x="118" y="21"/>
                  </a:lnTo>
                  <a:lnTo>
                    <a:pt x="122" y="26"/>
                  </a:lnTo>
                  <a:lnTo>
                    <a:pt x="126" y="31"/>
                  </a:lnTo>
                  <a:lnTo>
                    <a:pt x="129" y="36"/>
                  </a:lnTo>
                  <a:lnTo>
                    <a:pt x="131" y="41"/>
                  </a:lnTo>
                  <a:lnTo>
                    <a:pt x="133" y="47"/>
                  </a:lnTo>
                  <a:lnTo>
                    <a:pt x="134" y="53"/>
                  </a:lnTo>
                  <a:lnTo>
                    <a:pt x="134" y="59"/>
                  </a:lnTo>
                  <a:lnTo>
                    <a:pt x="134" y="66"/>
                  </a:lnTo>
                  <a:lnTo>
                    <a:pt x="133" y="72"/>
                  </a:lnTo>
                  <a:lnTo>
                    <a:pt x="131" y="78"/>
                  </a:lnTo>
                  <a:lnTo>
                    <a:pt x="129" y="83"/>
                  </a:lnTo>
                  <a:lnTo>
                    <a:pt x="126" y="88"/>
                  </a:lnTo>
                  <a:lnTo>
                    <a:pt x="123" y="93"/>
                  </a:lnTo>
                  <a:lnTo>
                    <a:pt x="119" y="98"/>
                  </a:lnTo>
                  <a:lnTo>
                    <a:pt x="114" y="102"/>
                  </a:lnTo>
                  <a:lnTo>
                    <a:pt x="110" y="106"/>
                  </a:lnTo>
                  <a:lnTo>
                    <a:pt x="104" y="110"/>
                  </a:lnTo>
                  <a:lnTo>
                    <a:pt x="99" y="113"/>
                  </a:lnTo>
                  <a:lnTo>
                    <a:pt x="93" y="115"/>
                  </a:lnTo>
                  <a:lnTo>
                    <a:pt x="87" y="117"/>
                  </a:lnTo>
                  <a:lnTo>
                    <a:pt x="81" y="119"/>
                  </a:lnTo>
                  <a:lnTo>
                    <a:pt x="74" y="120"/>
                  </a:lnTo>
                  <a:lnTo>
                    <a:pt x="67" y="120"/>
                  </a:lnTo>
                  <a:lnTo>
                    <a:pt x="61" y="120"/>
                  </a:lnTo>
                  <a:lnTo>
                    <a:pt x="54" y="119"/>
                  </a:lnTo>
                  <a:lnTo>
                    <a:pt x="47" y="117"/>
                  </a:lnTo>
                  <a:lnTo>
                    <a:pt x="41" y="115"/>
                  </a:lnTo>
                  <a:lnTo>
                    <a:pt x="36" y="113"/>
                  </a:lnTo>
                  <a:lnTo>
                    <a:pt x="30" y="110"/>
                  </a:lnTo>
                  <a:lnTo>
                    <a:pt x="25" y="107"/>
                  </a:lnTo>
                  <a:lnTo>
                    <a:pt x="20" y="103"/>
                  </a:lnTo>
                  <a:lnTo>
                    <a:pt x="16" y="99"/>
                  </a:lnTo>
                  <a:lnTo>
                    <a:pt x="12" y="94"/>
                  </a:lnTo>
                  <a:lnTo>
                    <a:pt x="8" y="89"/>
                  </a:lnTo>
                  <a:lnTo>
                    <a:pt x="5" y="84"/>
                  </a:lnTo>
                  <a:lnTo>
                    <a:pt x="3" y="78"/>
                  </a:lnTo>
                  <a:lnTo>
                    <a:pt x="1" y="72"/>
                  </a:lnTo>
                  <a:lnTo>
                    <a:pt x="0" y="66"/>
                  </a:lnTo>
                  <a:lnTo>
                    <a:pt x="0" y="60"/>
                  </a:lnTo>
                  <a:close/>
                  <a:moveTo>
                    <a:pt x="12" y="64"/>
                  </a:moveTo>
                  <a:lnTo>
                    <a:pt x="13" y="69"/>
                  </a:lnTo>
                  <a:lnTo>
                    <a:pt x="14" y="74"/>
                  </a:lnTo>
                  <a:lnTo>
                    <a:pt x="16" y="78"/>
                  </a:lnTo>
                  <a:lnTo>
                    <a:pt x="18" y="82"/>
                  </a:lnTo>
                  <a:lnTo>
                    <a:pt x="21" y="86"/>
                  </a:lnTo>
                  <a:lnTo>
                    <a:pt x="24" y="90"/>
                  </a:lnTo>
                  <a:lnTo>
                    <a:pt x="28" y="93"/>
                  </a:lnTo>
                  <a:lnTo>
                    <a:pt x="32" y="96"/>
                  </a:lnTo>
                  <a:lnTo>
                    <a:pt x="36" y="99"/>
                  </a:lnTo>
                  <a:lnTo>
                    <a:pt x="40" y="102"/>
                  </a:lnTo>
                  <a:lnTo>
                    <a:pt x="45" y="104"/>
                  </a:lnTo>
                  <a:lnTo>
                    <a:pt x="50" y="105"/>
                  </a:lnTo>
                  <a:lnTo>
                    <a:pt x="56" y="107"/>
                  </a:lnTo>
                  <a:lnTo>
                    <a:pt x="61" y="107"/>
                  </a:lnTo>
                  <a:lnTo>
                    <a:pt x="67" y="108"/>
                  </a:lnTo>
                  <a:lnTo>
                    <a:pt x="72" y="108"/>
                  </a:lnTo>
                  <a:lnTo>
                    <a:pt x="78" y="107"/>
                  </a:lnTo>
                  <a:lnTo>
                    <a:pt x="83" y="106"/>
                  </a:lnTo>
                  <a:lnTo>
                    <a:pt x="88" y="104"/>
                  </a:lnTo>
                  <a:lnTo>
                    <a:pt x="93" y="102"/>
                  </a:lnTo>
                  <a:lnTo>
                    <a:pt x="98" y="99"/>
                  </a:lnTo>
                  <a:lnTo>
                    <a:pt x="102" y="97"/>
                  </a:lnTo>
                  <a:lnTo>
                    <a:pt x="106" y="94"/>
                  </a:lnTo>
                  <a:lnTo>
                    <a:pt x="109" y="90"/>
                  </a:lnTo>
                  <a:lnTo>
                    <a:pt x="112" y="87"/>
                  </a:lnTo>
                  <a:lnTo>
                    <a:pt x="115" y="83"/>
                  </a:lnTo>
                  <a:lnTo>
                    <a:pt x="117" y="79"/>
                  </a:lnTo>
                  <a:lnTo>
                    <a:pt x="119" y="74"/>
                  </a:lnTo>
                  <a:lnTo>
                    <a:pt x="121" y="70"/>
                  </a:lnTo>
                  <a:lnTo>
                    <a:pt x="121" y="65"/>
                  </a:lnTo>
                  <a:lnTo>
                    <a:pt x="122" y="60"/>
                  </a:lnTo>
                  <a:lnTo>
                    <a:pt x="122" y="55"/>
                  </a:lnTo>
                  <a:lnTo>
                    <a:pt x="121" y="51"/>
                  </a:lnTo>
                  <a:lnTo>
                    <a:pt x="120" y="46"/>
                  </a:lnTo>
                  <a:lnTo>
                    <a:pt x="118" y="42"/>
                  </a:lnTo>
                  <a:lnTo>
                    <a:pt x="115" y="37"/>
                  </a:lnTo>
                  <a:lnTo>
                    <a:pt x="113" y="34"/>
                  </a:lnTo>
                  <a:lnTo>
                    <a:pt x="110" y="30"/>
                  </a:lnTo>
                  <a:lnTo>
                    <a:pt x="106" y="26"/>
                  </a:lnTo>
                  <a:lnTo>
                    <a:pt x="102" y="23"/>
                  </a:lnTo>
                  <a:lnTo>
                    <a:pt x="98" y="20"/>
                  </a:lnTo>
                  <a:lnTo>
                    <a:pt x="94" y="18"/>
                  </a:lnTo>
                  <a:lnTo>
                    <a:pt x="89" y="16"/>
                  </a:lnTo>
                  <a:lnTo>
                    <a:pt x="84" y="14"/>
                  </a:lnTo>
                  <a:lnTo>
                    <a:pt x="78" y="13"/>
                  </a:lnTo>
                  <a:lnTo>
                    <a:pt x="73" y="12"/>
                  </a:lnTo>
                  <a:lnTo>
                    <a:pt x="67" y="12"/>
                  </a:lnTo>
                  <a:lnTo>
                    <a:pt x="62" y="12"/>
                  </a:lnTo>
                  <a:lnTo>
                    <a:pt x="56" y="13"/>
                  </a:lnTo>
                  <a:lnTo>
                    <a:pt x="51" y="14"/>
                  </a:lnTo>
                  <a:lnTo>
                    <a:pt x="46" y="16"/>
                  </a:lnTo>
                  <a:lnTo>
                    <a:pt x="41" y="18"/>
                  </a:lnTo>
                  <a:lnTo>
                    <a:pt x="36" y="20"/>
                  </a:lnTo>
                  <a:lnTo>
                    <a:pt x="32" y="23"/>
                  </a:lnTo>
                  <a:lnTo>
                    <a:pt x="28" y="26"/>
                  </a:lnTo>
                  <a:lnTo>
                    <a:pt x="25" y="29"/>
                  </a:lnTo>
                  <a:lnTo>
                    <a:pt x="22" y="33"/>
                  </a:lnTo>
                  <a:lnTo>
                    <a:pt x="19" y="37"/>
                  </a:lnTo>
                  <a:lnTo>
                    <a:pt x="16" y="41"/>
                  </a:lnTo>
                  <a:lnTo>
                    <a:pt x="15" y="45"/>
                  </a:lnTo>
                  <a:lnTo>
                    <a:pt x="13" y="50"/>
                  </a:lnTo>
                  <a:lnTo>
                    <a:pt x="12" y="55"/>
                  </a:lnTo>
                  <a:lnTo>
                    <a:pt x="12" y="59"/>
                  </a:lnTo>
                  <a:lnTo>
                    <a:pt x="12" y="64"/>
                  </a:lnTo>
                  <a:close/>
                </a:path>
              </a:pathLst>
            </a:custGeom>
            <a:solidFill>
              <a:srgbClr val="0000FF"/>
            </a:solidFill>
            <a:ln w="0" cap="flat">
              <a:solidFill>
                <a:srgbClr val="0000FF"/>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7" name="Rectangle 156">
              <a:extLst>
                <a:ext uri="{FF2B5EF4-FFF2-40B4-BE49-F238E27FC236}">
                  <a16:creationId xmlns:a16="http://schemas.microsoft.com/office/drawing/2014/main" id="{00000000-0008-0000-0000-00009D000000}"/>
                </a:ext>
              </a:extLst>
            </xdr:cNvPr>
            <xdr:cNvSpPr>
              <a:spLocks noChangeArrowheads="1"/>
            </xdr:cNvSpPr>
          </xdr:nvSpPr>
          <xdr:spPr bwMode="auto">
            <a:xfrm>
              <a:off x="1311" y="1635"/>
              <a:ext cx="103" cy="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kumimoji="0" lang="en-US" sz="1100" b="0" i="0" u="none" strike="noStrike" cap="none" normalizeH="0" baseline="0">
                  <a:ln>
                    <a:noFill/>
                  </a:ln>
                  <a:solidFill>
                    <a:srgbClr val="0000FF"/>
                  </a:solidFill>
                  <a:effectLst/>
                  <a:latin typeface="Comic Sans MS" pitchFamily="66" charset="0"/>
                  <a:cs typeface="Arial" pitchFamily="34" charset="0"/>
                </a:rPr>
                <a:t>Z</a:t>
              </a:r>
              <a:endParaRPr kumimoji="0" lang="en-US" sz="1800" b="0" i="0" u="none" strike="noStrike" cap="none" normalizeH="0" baseline="0">
                <a:ln>
                  <a:noFill/>
                </a:ln>
                <a:solidFill>
                  <a:schemeClr val="tx1"/>
                </a:solidFill>
                <a:effectLst/>
                <a:latin typeface="Arial" pitchFamily="34" charset="0"/>
                <a:cs typeface="Arial" pitchFamily="34" charset="0"/>
              </a:endParaRPr>
            </a:p>
          </xdr:txBody>
        </xdr:sp>
        <xdr:sp macro="" textlink="">
          <xdr:nvSpPr>
            <xdr:cNvPr id="158" name="Freeform 157">
              <a:extLst>
                <a:ext uri="{FF2B5EF4-FFF2-40B4-BE49-F238E27FC236}">
                  <a16:creationId xmlns:a16="http://schemas.microsoft.com/office/drawing/2014/main" id="{00000000-0008-0000-0000-00009E000000}"/>
                </a:ext>
              </a:extLst>
            </xdr:cNvPr>
            <xdr:cNvSpPr>
              <a:spLocks/>
            </xdr:cNvSpPr>
          </xdr:nvSpPr>
          <xdr:spPr bwMode="auto">
            <a:xfrm>
              <a:off x="3373" y="1695"/>
              <a:ext cx="946" cy="532"/>
            </a:xfrm>
            <a:custGeom>
              <a:avLst/>
              <a:gdLst>
                <a:gd name="T0" fmla="*/ 125 w 5251"/>
                <a:gd name="T1" fmla="*/ 912 h 2952"/>
                <a:gd name="T2" fmla="*/ 302 w 5251"/>
                <a:gd name="T3" fmla="*/ 637 h 2952"/>
                <a:gd name="T4" fmla="*/ 353 w 5251"/>
                <a:gd name="T5" fmla="*/ 546 h 2952"/>
                <a:gd name="T6" fmla="*/ 597 w 5251"/>
                <a:gd name="T7" fmla="*/ 369 h 2952"/>
                <a:gd name="T8" fmla="*/ 743 w 5251"/>
                <a:gd name="T9" fmla="*/ 313 h 2952"/>
                <a:gd name="T10" fmla="*/ 1017 w 5251"/>
                <a:gd name="T11" fmla="*/ 219 h 2952"/>
                <a:gd name="T12" fmla="*/ 1418 w 5251"/>
                <a:gd name="T13" fmla="*/ 142 h 2952"/>
                <a:gd name="T14" fmla="*/ 1705 w 5251"/>
                <a:gd name="T15" fmla="*/ 75 h 2952"/>
                <a:gd name="T16" fmla="*/ 2000 w 5251"/>
                <a:gd name="T17" fmla="*/ 59 h 2952"/>
                <a:gd name="T18" fmla="*/ 2988 w 5251"/>
                <a:gd name="T19" fmla="*/ 21 h 2952"/>
                <a:gd name="T20" fmla="*/ 3364 w 5251"/>
                <a:gd name="T21" fmla="*/ 18 h 2952"/>
                <a:gd name="T22" fmla="*/ 3644 w 5251"/>
                <a:gd name="T23" fmla="*/ 93 h 2952"/>
                <a:gd name="T24" fmla="*/ 3897 w 5251"/>
                <a:gd name="T25" fmla="*/ 165 h 2952"/>
                <a:gd name="T26" fmla="*/ 4134 w 5251"/>
                <a:gd name="T27" fmla="*/ 251 h 2952"/>
                <a:gd name="T28" fmla="*/ 4547 w 5251"/>
                <a:gd name="T29" fmla="*/ 280 h 2952"/>
                <a:gd name="T30" fmla="*/ 4806 w 5251"/>
                <a:gd name="T31" fmla="*/ 356 h 2952"/>
                <a:gd name="T32" fmla="*/ 4918 w 5251"/>
                <a:gd name="T33" fmla="*/ 442 h 2952"/>
                <a:gd name="T34" fmla="*/ 5083 w 5251"/>
                <a:gd name="T35" fmla="*/ 630 h 2952"/>
                <a:gd name="T36" fmla="*/ 5130 w 5251"/>
                <a:gd name="T37" fmla="*/ 756 h 2952"/>
                <a:gd name="T38" fmla="*/ 5134 w 5251"/>
                <a:gd name="T39" fmla="*/ 842 h 2952"/>
                <a:gd name="T40" fmla="*/ 5128 w 5251"/>
                <a:gd name="T41" fmla="*/ 976 h 2952"/>
                <a:gd name="T42" fmla="*/ 5141 w 5251"/>
                <a:gd name="T43" fmla="*/ 1269 h 2952"/>
                <a:gd name="T44" fmla="*/ 5176 w 5251"/>
                <a:gd name="T45" fmla="*/ 1464 h 2952"/>
                <a:gd name="T46" fmla="*/ 5220 w 5251"/>
                <a:gd name="T47" fmla="*/ 1638 h 2952"/>
                <a:gd name="T48" fmla="*/ 5237 w 5251"/>
                <a:gd name="T49" fmla="*/ 1902 h 2952"/>
                <a:gd name="T50" fmla="*/ 5250 w 5251"/>
                <a:gd name="T51" fmla="*/ 2125 h 2952"/>
                <a:gd name="T52" fmla="*/ 5250 w 5251"/>
                <a:gd name="T53" fmla="*/ 2329 h 2952"/>
                <a:gd name="T54" fmla="*/ 5248 w 5251"/>
                <a:gd name="T55" fmla="*/ 2593 h 2952"/>
                <a:gd name="T56" fmla="*/ 5247 w 5251"/>
                <a:gd name="T57" fmla="*/ 2858 h 2952"/>
                <a:gd name="T58" fmla="*/ 5223 w 5251"/>
                <a:gd name="T59" fmla="*/ 2773 h 2952"/>
                <a:gd name="T60" fmla="*/ 5224 w 5251"/>
                <a:gd name="T61" fmla="*/ 2532 h 2952"/>
                <a:gd name="T62" fmla="*/ 5227 w 5251"/>
                <a:gd name="T63" fmla="*/ 2266 h 2952"/>
                <a:gd name="T64" fmla="*/ 5223 w 5251"/>
                <a:gd name="T65" fmla="*/ 2059 h 2952"/>
                <a:gd name="T66" fmla="*/ 5207 w 5251"/>
                <a:gd name="T67" fmla="*/ 1815 h 2952"/>
                <a:gd name="T68" fmla="*/ 5191 w 5251"/>
                <a:gd name="T69" fmla="*/ 1568 h 2952"/>
                <a:gd name="T70" fmla="*/ 5135 w 5251"/>
                <a:gd name="T71" fmla="*/ 1416 h 2952"/>
                <a:gd name="T72" fmla="*/ 5111 w 5251"/>
                <a:gd name="T73" fmla="*/ 1184 h 2952"/>
                <a:gd name="T74" fmla="*/ 5104 w 5251"/>
                <a:gd name="T75" fmla="*/ 923 h 2952"/>
                <a:gd name="T76" fmla="*/ 5113 w 5251"/>
                <a:gd name="T77" fmla="*/ 813 h 2952"/>
                <a:gd name="T78" fmla="*/ 5099 w 5251"/>
                <a:gd name="T79" fmla="*/ 741 h 2952"/>
                <a:gd name="T80" fmla="*/ 4997 w 5251"/>
                <a:gd name="T81" fmla="*/ 587 h 2952"/>
                <a:gd name="T82" fmla="*/ 4865 w 5251"/>
                <a:gd name="T83" fmla="*/ 417 h 2952"/>
                <a:gd name="T84" fmla="*/ 4750 w 5251"/>
                <a:gd name="T85" fmla="*/ 348 h 2952"/>
                <a:gd name="T86" fmla="*/ 4378 w 5251"/>
                <a:gd name="T87" fmla="*/ 303 h 2952"/>
                <a:gd name="T88" fmla="*/ 4048 w 5251"/>
                <a:gd name="T89" fmla="*/ 250 h 2952"/>
                <a:gd name="T90" fmla="*/ 3803 w 5251"/>
                <a:gd name="T91" fmla="*/ 169 h 2952"/>
                <a:gd name="T92" fmla="*/ 3576 w 5251"/>
                <a:gd name="T93" fmla="*/ 89 h 2952"/>
                <a:gd name="T94" fmla="*/ 3165 w 5251"/>
                <a:gd name="T95" fmla="*/ 27 h 2952"/>
                <a:gd name="T96" fmla="*/ 2969 w 5251"/>
                <a:gd name="T97" fmla="*/ 53 h 2952"/>
                <a:gd name="T98" fmla="*/ 1939 w 5251"/>
                <a:gd name="T99" fmla="*/ 85 h 2952"/>
                <a:gd name="T100" fmla="*/ 1591 w 5251"/>
                <a:gd name="T101" fmla="*/ 114 h 2952"/>
                <a:gd name="T102" fmla="*/ 1363 w 5251"/>
                <a:gd name="T103" fmla="*/ 193 h 2952"/>
                <a:gd name="T104" fmla="*/ 950 w 5251"/>
                <a:gd name="T105" fmla="*/ 264 h 2952"/>
                <a:gd name="T106" fmla="*/ 706 w 5251"/>
                <a:gd name="T107" fmla="*/ 362 h 2952"/>
                <a:gd name="T108" fmla="*/ 537 w 5251"/>
                <a:gd name="T109" fmla="*/ 429 h 2952"/>
                <a:gd name="T110" fmla="*/ 349 w 5251"/>
                <a:gd name="T111" fmla="*/ 585 h 2952"/>
                <a:gd name="T112" fmla="*/ 316 w 5251"/>
                <a:gd name="T113" fmla="*/ 670 h 2952"/>
                <a:gd name="T114" fmla="*/ 129 w 5251"/>
                <a:gd name="T115" fmla="*/ 985 h 29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251" h="2952">
                  <a:moveTo>
                    <a:pt x="0" y="1194"/>
                  </a:moveTo>
                  <a:lnTo>
                    <a:pt x="50" y="1096"/>
                  </a:lnTo>
                  <a:lnTo>
                    <a:pt x="75" y="1047"/>
                  </a:lnTo>
                  <a:lnTo>
                    <a:pt x="98" y="997"/>
                  </a:lnTo>
                  <a:lnTo>
                    <a:pt x="106" y="976"/>
                  </a:lnTo>
                  <a:lnTo>
                    <a:pt x="113" y="955"/>
                  </a:lnTo>
                  <a:lnTo>
                    <a:pt x="125" y="912"/>
                  </a:lnTo>
                  <a:lnTo>
                    <a:pt x="132" y="890"/>
                  </a:lnTo>
                  <a:lnTo>
                    <a:pt x="141" y="868"/>
                  </a:lnTo>
                  <a:lnTo>
                    <a:pt x="152" y="846"/>
                  </a:lnTo>
                  <a:lnTo>
                    <a:pt x="165" y="826"/>
                  </a:lnTo>
                  <a:lnTo>
                    <a:pt x="297" y="655"/>
                  </a:lnTo>
                  <a:lnTo>
                    <a:pt x="295" y="659"/>
                  </a:lnTo>
                  <a:lnTo>
                    <a:pt x="302" y="637"/>
                  </a:lnTo>
                  <a:lnTo>
                    <a:pt x="308" y="616"/>
                  </a:lnTo>
                  <a:lnTo>
                    <a:pt x="316" y="593"/>
                  </a:lnTo>
                  <a:lnTo>
                    <a:pt x="322" y="582"/>
                  </a:lnTo>
                  <a:cubicBezTo>
                    <a:pt x="322" y="581"/>
                    <a:pt x="322" y="580"/>
                    <a:pt x="323" y="580"/>
                  </a:cubicBezTo>
                  <a:lnTo>
                    <a:pt x="330" y="571"/>
                  </a:lnTo>
                  <a:lnTo>
                    <a:pt x="341" y="558"/>
                  </a:lnTo>
                  <a:lnTo>
                    <a:pt x="353" y="546"/>
                  </a:lnTo>
                  <a:lnTo>
                    <a:pt x="381" y="519"/>
                  </a:lnTo>
                  <a:lnTo>
                    <a:pt x="413" y="491"/>
                  </a:lnTo>
                  <a:lnTo>
                    <a:pt x="448" y="462"/>
                  </a:lnTo>
                  <a:lnTo>
                    <a:pt x="485" y="435"/>
                  </a:lnTo>
                  <a:lnTo>
                    <a:pt x="523" y="409"/>
                  </a:lnTo>
                  <a:lnTo>
                    <a:pt x="561" y="387"/>
                  </a:lnTo>
                  <a:lnTo>
                    <a:pt x="597" y="369"/>
                  </a:lnTo>
                  <a:lnTo>
                    <a:pt x="622" y="361"/>
                  </a:lnTo>
                  <a:lnTo>
                    <a:pt x="649" y="354"/>
                  </a:lnTo>
                  <a:lnTo>
                    <a:pt x="674" y="348"/>
                  </a:lnTo>
                  <a:lnTo>
                    <a:pt x="697" y="340"/>
                  </a:lnTo>
                  <a:lnTo>
                    <a:pt x="695" y="341"/>
                  </a:lnTo>
                  <a:lnTo>
                    <a:pt x="720" y="328"/>
                  </a:lnTo>
                  <a:lnTo>
                    <a:pt x="743" y="313"/>
                  </a:lnTo>
                  <a:lnTo>
                    <a:pt x="767" y="298"/>
                  </a:lnTo>
                  <a:lnTo>
                    <a:pt x="794" y="284"/>
                  </a:lnTo>
                  <a:lnTo>
                    <a:pt x="844" y="267"/>
                  </a:lnTo>
                  <a:lnTo>
                    <a:pt x="894" y="253"/>
                  </a:lnTo>
                  <a:lnTo>
                    <a:pt x="944" y="240"/>
                  </a:lnTo>
                  <a:lnTo>
                    <a:pt x="993" y="227"/>
                  </a:lnTo>
                  <a:lnTo>
                    <a:pt x="1017" y="219"/>
                  </a:lnTo>
                  <a:lnTo>
                    <a:pt x="1041" y="211"/>
                  </a:lnTo>
                  <a:lnTo>
                    <a:pt x="1066" y="204"/>
                  </a:lnTo>
                  <a:lnTo>
                    <a:pt x="1093" y="199"/>
                  </a:lnTo>
                  <a:lnTo>
                    <a:pt x="1357" y="170"/>
                  </a:lnTo>
                  <a:lnTo>
                    <a:pt x="1353" y="171"/>
                  </a:lnTo>
                  <a:lnTo>
                    <a:pt x="1386" y="157"/>
                  </a:lnTo>
                  <a:lnTo>
                    <a:pt x="1418" y="142"/>
                  </a:lnTo>
                  <a:lnTo>
                    <a:pt x="1451" y="127"/>
                  </a:lnTo>
                  <a:lnTo>
                    <a:pt x="1485" y="114"/>
                  </a:lnTo>
                  <a:lnTo>
                    <a:pt x="1517" y="105"/>
                  </a:lnTo>
                  <a:lnTo>
                    <a:pt x="1550" y="98"/>
                  </a:lnTo>
                  <a:lnTo>
                    <a:pt x="1587" y="91"/>
                  </a:lnTo>
                  <a:lnTo>
                    <a:pt x="1625" y="85"/>
                  </a:lnTo>
                  <a:lnTo>
                    <a:pt x="1705" y="75"/>
                  </a:lnTo>
                  <a:lnTo>
                    <a:pt x="1786" y="69"/>
                  </a:lnTo>
                  <a:lnTo>
                    <a:pt x="1826" y="66"/>
                  </a:lnTo>
                  <a:lnTo>
                    <a:pt x="1865" y="64"/>
                  </a:lnTo>
                  <a:lnTo>
                    <a:pt x="1903" y="62"/>
                  </a:lnTo>
                  <a:lnTo>
                    <a:pt x="1938" y="61"/>
                  </a:lnTo>
                  <a:lnTo>
                    <a:pt x="1971" y="60"/>
                  </a:lnTo>
                  <a:lnTo>
                    <a:pt x="2000" y="59"/>
                  </a:lnTo>
                  <a:lnTo>
                    <a:pt x="2026" y="58"/>
                  </a:lnTo>
                  <a:lnTo>
                    <a:pt x="2048" y="57"/>
                  </a:lnTo>
                  <a:lnTo>
                    <a:pt x="2278" y="49"/>
                  </a:lnTo>
                  <a:lnTo>
                    <a:pt x="2508" y="42"/>
                  </a:lnTo>
                  <a:lnTo>
                    <a:pt x="2968" y="29"/>
                  </a:lnTo>
                  <a:lnTo>
                    <a:pt x="2964" y="30"/>
                  </a:lnTo>
                  <a:lnTo>
                    <a:pt x="2988" y="21"/>
                  </a:lnTo>
                  <a:lnTo>
                    <a:pt x="3012" y="12"/>
                  </a:lnTo>
                  <a:lnTo>
                    <a:pt x="3038" y="4"/>
                  </a:lnTo>
                  <a:lnTo>
                    <a:pt x="3052" y="1"/>
                  </a:lnTo>
                  <a:lnTo>
                    <a:pt x="3066" y="0"/>
                  </a:lnTo>
                  <a:lnTo>
                    <a:pt x="3166" y="3"/>
                  </a:lnTo>
                  <a:lnTo>
                    <a:pt x="3265" y="9"/>
                  </a:lnTo>
                  <a:lnTo>
                    <a:pt x="3364" y="18"/>
                  </a:lnTo>
                  <a:lnTo>
                    <a:pt x="3463" y="29"/>
                  </a:lnTo>
                  <a:lnTo>
                    <a:pt x="3492" y="34"/>
                  </a:lnTo>
                  <a:lnTo>
                    <a:pt x="3523" y="43"/>
                  </a:lnTo>
                  <a:lnTo>
                    <a:pt x="3554" y="54"/>
                  </a:lnTo>
                  <a:lnTo>
                    <a:pt x="3585" y="67"/>
                  </a:lnTo>
                  <a:lnTo>
                    <a:pt x="3615" y="80"/>
                  </a:lnTo>
                  <a:lnTo>
                    <a:pt x="3644" y="93"/>
                  </a:lnTo>
                  <a:lnTo>
                    <a:pt x="3671" y="105"/>
                  </a:lnTo>
                  <a:lnTo>
                    <a:pt x="3696" y="115"/>
                  </a:lnTo>
                  <a:lnTo>
                    <a:pt x="3721" y="123"/>
                  </a:lnTo>
                  <a:lnTo>
                    <a:pt x="3749" y="131"/>
                  </a:lnTo>
                  <a:lnTo>
                    <a:pt x="3809" y="146"/>
                  </a:lnTo>
                  <a:lnTo>
                    <a:pt x="3869" y="159"/>
                  </a:lnTo>
                  <a:lnTo>
                    <a:pt x="3897" y="165"/>
                  </a:lnTo>
                  <a:lnTo>
                    <a:pt x="3924" y="170"/>
                  </a:lnTo>
                  <a:cubicBezTo>
                    <a:pt x="3925" y="171"/>
                    <a:pt x="3925" y="171"/>
                    <a:pt x="3926" y="171"/>
                  </a:cubicBezTo>
                  <a:lnTo>
                    <a:pt x="3991" y="200"/>
                  </a:lnTo>
                  <a:lnTo>
                    <a:pt x="4024" y="214"/>
                  </a:lnTo>
                  <a:lnTo>
                    <a:pt x="4057" y="228"/>
                  </a:lnTo>
                  <a:lnTo>
                    <a:pt x="4095" y="240"/>
                  </a:lnTo>
                  <a:lnTo>
                    <a:pt x="4134" y="251"/>
                  </a:lnTo>
                  <a:lnTo>
                    <a:pt x="4174" y="259"/>
                  </a:lnTo>
                  <a:lnTo>
                    <a:pt x="4214" y="266"/>
                  </a:lnTo>
                  <a:lnTo>
                    <a:pt x="4255" y="271"/>
                  </a:lnTo>
                  <a:lnTo>
                    <a:pt x="4296" y="275"/>
                  </a:lnTo>
                  <a:lnTo>
                    <a:pt x="4380" y="279"/>
                  </a:lnTo>
                  <a:lnTo>
                    <a:pt x="4463" y="281"/>
                  </a:lnTo>
                  <a:lnTo>
                    <a:pt x="4547" y="280"/>
                  </a:lnTo>
                  <a:lnTo>
                    <a:pt x="4630" y="281"/>
                  </a:lnTo>
                  <a:lnTo>
                    <a:pt x="4710" y="283"/>
                  </a:lnTo>
                  <a:cubicBezTo>
                    <a:pt x="4713" y="283"/>
                    <a:pt x="4716" y="284"/>
                    <a:pt x="4718" y="286"/>
                  </a:cubicBezTo>
                  <a:lnTo>
                    <a:pt x="4750" y="316"/>
                  </a:lnTo>
                  <a:lnTo>
                    <a:pt x="4766" y="330"/>
                  </a:lnTo>
                  <a:lnTo>
                    <a:pt x="4783" y="342"/>
                  </a:lnTo>
                  <a:lnTo>
                    <a:pt x="4806" y="356"/>
                  </a:lnTo>
                  <a:lnTo>
                    <a:pt x="4832" y="368"/>
                  </a:lnTo>
                  <a:lnTo>
                    <a:pt x="4858" y="381"/>
                  </a:lnTo>
                  <a:cubicBezTo>
                    <a:pt x="4858" y="381"/>
                    <a:pt x="4859" y="382"/>
                    <a:pt x="4859" y="382"/>
                  </a:cubicBezTo>
                  <a:lnTo>
                    <a:pt x="4881" y="399"/>
                  </a:lnTo>
                  <a:cubicBezTo>
                    <a:pt x="4882" y="399"/>
                    <a:pt x="4883" y="400"/>
                    <a:pt x="4883" y="400"/>
                  </a:cubicBezTo>
                  <a:lnTo>
                    <a:pt x="4901" y="420"/>
                  </a:lnTo>
                  <a:lnTo>
                    <a:pt x="4918" y="442"/>
                  </a:lnTo>
                  <a:lnTo>
                    <a:pt x="4948" y="488"/>
                  </a:lnTo>
                  <a:lnTo>
                    <a:pt x="4963" y="510"/>
                  </a:lnTo>
                  <a:lnTo>
                    <a:pt x="4979" y="531"/>
                  </a:lnTo>
                  <a:lnTo>
                    <a:pt x="4995" y="551"/>
                  </a:lnTo>
                  <a:lnTo>
                    <a:pt x="5014" y="569"/>
                  </a:lnTo>
                  <a:lnTo>
                    <a:pt x="5079" y="625"/>
                  </a:lnTo>
                  <a:cubicBezTo>
                    <a:pt x="5081" y="627"/>
                    <a:pt x="5082" y="628"/>
                    <a:pt x="5083" y="630"/>
                  </a:cubicBezTo>
                  <a:lnTo>
                    <a:pt x="5093" y="657"/>
                  </a:lnTo>
                  <a:lnTo>
                    <a:pt x="5102" y="680"/>
                  </a:lnTo>
                  <a:lnTo>
                    <a:pt x="5110" y="700"/>
                  </a:lnTo>
                  <a:lnTo>
                    <a:pt x="5116" y="717"/>
                  </a:lnTo>
                  <a:lnTo>
                    <a:pt x="5122" y="732"/>
                  </a:lnTo>
                  <a:lnTo>
                    <a:pt x="5127" y="745"/>
                  </a:lnTo>
                  <a:lnTo>
                    <a:pt x="5130" y="756"/>
                  </a:lnTo>
                  <a:lnTo>
                    <a:pt x="5133" y="766"/>
                  </a:lnTo>
                  <a:lnTo>
                    <a:pt x="5137" y="783"/>
                  </a:lnTo>
                  <a:cubicBezTo>
                    <a:pt x="5137" y="783"/>
                    <a:pt x="5137" y="784"/>
                    <a:pt x="5137" y="785"/>
                  </a:cubicBezTo>
                  <a:lnTo>
                    <a:pt x="5138" y="798"/>
                  </a:lnTo>
                  <a:lnTo>
                    <a:pt x="5137" y="814"/>
                  </a:lnTo>
                  <a:lnTo>
                    <a:pt x="5135" y="831"/>
                  </a:lnTo>
                  <a:lnTo>
                    <a:pt x="5134" y="842"/>
                  </a:lnTo>
                  <a:lnTo>
                    <a:pt x="5133" y="853"/>
                  </a:lnTo>
                  <a:lnTo>
                    <a:pt x="5132" y="867"/>
                  </a:lnTo>
                  <a:lnTo>
                    <a:pt x="5130" y="883"/>
                  </a:lnTo>
                  <a:lnTo>
                    <a:pt x="5129" y="902"/>
                  </a:lnTo>
                  <a:lnTo>
                    <a:pt x="5128" y="923"/>
                  </a:lnTo>
                  <a:lnTo>
                    <a:pt x="5128" y="948"/>
                  </a:lnTo>
                  <a:lnTo>
                    <a:pt x="5128" y="976"/>
                  </a:lnTo>
                  <a:lnTo>
                    <a:pt x="5128" y="1009"/>
                  </a:lnTo>
                  <a:lnTo>
                    <a:pt x="5129" y="1045"/>
                  </a:lnTo>
                  <a:lnTo>
                    <a:pt x="5130" y="1086"/>
                  </a:lnTo>
                  <a:lnTo>
                    <a:pt x="5132" y="1131"/>
                  </a:lnTo>
                  <a:lnTo>
                    <a:pt x="5135" y="1182"/>
                  </a:lnTo>
                  <a:lnTo>
                    <a:pt x="5139" y="1238"/>
                  </a:lnTo>
                  <a:lnTo>
                    <a:pt x="5141" y="1269"/>
                  </a:lnTo>
                  <a:lnTo>
                    <a:pt x="5143" y="1300"/>
                  </a:lnTo>
                  <a:lnTo>
                    <a:pt x="5146" y="1334"/>
                  </a:lnTo>
                  <a:lnTo>
                    <a:pt x="5149" y="1368"/>
                  </a:lnTo>
                  <a:lnTo>
                    <a:pt x="5152" y="1387"/>
                  </a:lnTo>
                  <a:lnTo>
                    <a:pt x="5158" y="1410"/>
                  </a:lnTo>
                  <a:lnTo>
                    <a:pt x="5166" y="1436"/>
                  </a:lnTo>
                  <a:lnTo>
                    <a:pt x="5176" y="1464"/>
                  </a:lnTo>
                  <a:lnTo>
                    <a:pt x="5186" y="1492"/>
                  </a:lnTo>
                  <a:lnTo>
                    <a:pt x="5197" y="1518"/>
                  </a:lnTo>
                  <a:lnTo>
                    <a:pt x="5206" y="1543"/>
                  </a:lnTo>
                  <a:lnTo>
                    <a:pt x="5214" y="1563"/>
                  </a:lnTo>
                  <a:cubicBezTo>
                    <a:pt x="5215" y="1564"/>
                    <a:pt x="5215" y="1565"/>
                    <a:pt x="5215" y="1567"/>
                  </a:cubicBezTo>
                  <a:lnTo>
                    <a:pt x="5217" y="1603"/>
                  </a:lnTo>
                  <a:lnTo>
                    <a:pt x="5220" y="1638"/>
                  </a:lnTo>
                  <a:lnTo>
                    <a:pt x="5222" y="1671"/>
                  </a:lnTo>
                  <a:lnTo>
                    <a:pt x="5224" y="1703"/>
                  </a:lnTo>
                  <a:lnTo>
                    <a:pt x="5226" y="1732"/>
                  </a:lnTo>
                  <a:lnTo>
                    <a:pt x="5228" y="1761"/>
                  </a:lnTo>
                  <a:lnTo>
                    <a:pt x="5231" y="1813"/>
                  </a:lnTo>
                  <a:lnTo>
                    <a:pt x="5234" y="1860"/>
                  </a:lnTo>
                  <a:lnTo>
                    <a:pt x="5237" y="1902"/>
                  </a:lnTo>
                  <a:lnTo>
                    <a:pt x="5240" y="1940"/>
                  </a:lnTo>
                  <a:lnTo>
                    <a:pt x="5242" y="1974"/>
                  </a:lnTo>
                  <a:lnTo>
                    <a:pt x="5244" y="2004"/>
                  </a:lnTo>
                  <a:lnTo>
                    <a:pt x="5245" y="2032"/>
                  </a:lnTo>
                  <a:lnTo>
                    <a:pt x="5247" y="2058"/>
                  </a:lnTo>
                  <a:lnTo>
                    <a:pt x="5248" y="2081"/>
                  </a:lnTo>
                  <a:lnTo>
                    <a:pt x="5250" y="2125"/>
                  </a:lnTo>
                  <a:lnTo>
                    <a:pt x="5250" y="2168"/>
                  </a:lnTo>
                  <a:lnTo>
                    <a:pt x="5251" y="2190"/>
                  </a:lnTo>
                  <a:lnTo>
                    <a:pt x="5251" y="2213"/>
                  </a:lnTo>
                  <a:lnTo>
                    <a:pt x="5251" y="2238"/>
                  </a:lnTo>
                  <a:lnTo>
                    <a:pt x="5251" y="2266"/>
                  </a:lnTo>
                  <a:lnTo>
                    <a:pt x="5250" y="2296"/>
                  </a:lnTo>
                  <a:lnTo>
                    <a:pt x="5250" y="2329"/>
                  </a:lnTo>
                  <a:lnTo>
                    <a:pt x="5250" y="2366"/>
                  </a:lnTo>
                  <a:lnTo>
                    <a:pt x="5249" y="2407"/>
                  </a:lnTo>
                  <a:lnTo>
                    <a:pt x="5249" y="2454"/>
                  </a:lnTo>
                  <a:lnTo>
                    <a:pt x="5248" y="2505"/>
                  </a:lnTo>
                  <a:lnTo>
                    <a:pt x="5248" y="2532"/>
                  </a:lnTo>
                  <a:lnTo>
                    <a:pt x="5248" y="2562"/>
                  </a:lnTo>
                  <a:lnTo>
                    <a:pt x="5248" y="2593"/>
                  </a:lnTo>
                  <a:lnTo>
                    <a:pt x="5248" y="2626"/>
                  </a:lnTo>
                  <a:lnTo>
                    <a:pt x="5247" y="2660"/>
                  </a:lnTo>
                  <a:lnTo>
                    <a:pt x="5247" y="2696"/>
                  </a:lnTo>
                  <a:lnTo>
                    <a:pt x="5247" y="2734"/>
                  </a:lnTo>
                  <a:lnTo>
                    <a:pt x="5247" y="2773"/>
                  </a:lnTo>
                  <a:lnTo>
                    <a:pt x="5247" y="2815"/>
                  </a:lnTo>
                  <a:lnTo>
                    <a:pt x="5247" y="2858"/>
                  </a:lnTo>
                  <a:lnTo>
                    <a:pt x="5247" y="2905"/>
                  </a:lnTo>
                  <a:lnTo>
                    <a:pt x="5247" y="2952"/>
                  </a:lnTo>
                  <a:lnTo>
                    <a:pt x="5223" y="2952"/>
                  </a:lnTo>
                  <a:lnTo>
                    <a:pt x="5223" y="2904"/>
                  </a:lnTo>
                  <a:lnTo>
                    <a:pt x="5223" y="2858"/>
                  </a:lnTo>
                  <a:lnTo>
                    <a:pt x="5223" y="2815"/>
                  </a:lnTo>
                  <a:lnTo>
                    <a:pt x="5223" y="2773"/>
                  </a:lnTo>
                  <a:lnTo>
                    <a:pt x="5223" y="2733"/>
                  </a:lnTo>
                  <a:lnTo>
                    <a:pt x="5223" y="2696"/>
                  </a:lnTo>
                  <a:lnTo>
                    <a:pt x="5223" y="2660"/>
                  </a:lnTo>
                  <a:lnTo>
                    <a:pt x="5224" y="2625"/>
                  </a:lnTo>
                  <a:lnTo>
                    <a:pt x="5224" y="2593"/>
                  </a:lnTo>
                  <a:lnTo>
                    <a:pt x="5224" y="2562"/>
                  </a:lnTo>
                  <a:lnTo>
                    <a:pt x="5224" y="2532"/>
                  </a:lnTo>
                  <a:lnTo>
                    <a:pt x="5224" y="2505"/>
                  </a:lnTo>
                  <a:lnTo>
                    <a:pt x="5225" y="2453"/>
                  </a:lnTo>
                  <a:lnTo>
                    <a:pt x="5225" y="2407"/>
                  </a:lnTo>
                  <a:lnTo>
                    <a:pt x="5226" y="2366"/>
                  </a:lnTo>
                  <a:lnTo>
                    <a:pt x="5226" y="2329"/>
                  </a:lnTo>
                  <a:lnTo>
                    <a:pt x="5226" y="2296"/>
                  </a:lnTo>
                  <a:lnTo>
                    <a:pt x="5227" y="2266"/>
                  </a:lnTo>
                  <a:lnTo>
                    <a:pt x="5227" y="2238"/>
                  </a:lnTo>
                  <a:lnTo>
                    <a:pt x="5227" y="2213"/>
                  </a:lnTo>
                  <a:lnTo>
                    <a:pt x="5227" y="2190"/>
                  </a:lnTo>
                  <a:lnTo>
                    <a:pt x="5226" y="2168"/>
                  </a:lnTo>
                  <a:lnTo>
                    <a:pt x="5226" y="2126"/>
                  </a:lnTo>
                  <a:lnTo>
                    <a:pt x="5224" y="2082"/>
                  </a:lnTo>
                  <a:lnTo>
                    <a:pt x="5223" y="2059"/>
                  </a:lnTo>
                  <a:lnTo>
                    <a:pt x="5221" y="2033"/>
                  </a:lnTo>
                  <a:lnTo>
                    <a:pt x="5220" y="2006"/>
                  </a:lnTo>
                  <a:lnTo>
                    <a:pt x="5218" y="1975"/>
                  </a:lnTo>
                  <a:lnTo>
                    <a:pt x="5216" y="1942"/>
                  </a:lnTo>
                  <a:lnTo>
                    <a:pt x="5213" y="1904"/>
                  </a:lnTo>
                  <a:lnTo>
                    <a:pt x="5210" y="1861"/>
                  </a:lnTo>
                  <a:lnTo>
                    <a:pt x="5207" y="1815"/>
                  </a:lnTo>
                  <a:lnTo>
                    <a:pt x="5204" y="1763"/>
                  </a:lnTo>
                  <a:lnTo>
                    <a:pt x="5202" y="1734"/>
                  </a:lnTo>
                  <a:lnTo>
                    <a:pt x="5200" y="1704"/>
                  </a:lnTo>
                  <a:lnTo>
                    <a:pt x="5198" y="1673"/>
                  </a:lnTo>
                  <a:lnTo>
                    <a:pt x="5196" y="1640"/>
                  </a:lnTo>
                  <a:lnTo>
                    <a:pt x="5193" y="1605"/>
                  </a:lnTo>
                  <a:lnTo>
                    <a:pt x="5191" y="1568"/>
                  </a:lnTo>
                  <a:lnTo>
                    <a:pt x="5192" y="1572"/>
                  </a:lnTo>
                  <a:lnTo>
                    <a:pt x="5184" y="1552"/>
                  </a:lnTo>
                  <a:lnTo>
                    <a:pt x="5174" y="1527"/>
                  </a:lnTo>
                  <a:lnTo>
                    <a:pt x="5164" y="1500"/>
                  </a:lnTo>
                  <a:lnTo>
                    <a:pt x="5153" y="1472"/>
                  </a:lnTo>
                  <a:lnTo>
                    <a:pt x="5143" y="1443"/>
                  </a:lnTo>
                  <a:lnTo>
                    <a:pt x="5135" y="1416"/>
                  </a:lnTo>
                  <a:lnTo>
                    <a:pt x="5129" y="1391"/>
                  </a:lnTo>
                  <a:lnTo>
                    <a:pt x="5125" y="1370"/>
                  </a:lnTo>
                  <a:lnTo>
                    <a:pt x="5122" y="1336"/>
                  </a:lnTo>
                  <a:lnTo>
                    <a:pt x="5120" y="1302"/>
                  </a:lnTo>
                  <a:lnTo>
                    <a:pt x="5117" y="1270"/>
                  </a:lnTo>
                  <a:lnTo>
                    <a:pt x="5115" y="1240"/>
                  </a:lnTo>
                  <a:lnTo>
                    <a:pt x="5111" y="1184"/>
                  </a:lnTo>
                  <a:lnTo>
                    <a:pt x="5108" y="1132"/>
                  </a:lnTo>
                  <a:lnTo>
                    <a:pt x="5106" y="1087"/>
                  </a:lnTo>
                  <a:lnTo>
                    <a:pt x="5105" y="1045"/>
                  </a:lnTo>
                  <a:lnTo>
                    <a:pt x="5104" y="1009"/>
                  </a:lnTo>
                  <a:lnTo>
                    <a:pt x="5104" y="976"/>
                  </a:lnTo>
                  <a:lnTo>
                    <a:pt x="5104" y="947"/>
                  </a:lnTo>
                  <a:lnTo>
                    <a:pt x="5104" y="923"/>
                  </a:lnTo>
                  <a:lnTo>
                    <a:pt x="5105" y="900"/>
                  </a:lnTo>
                  <a:lnTo>
                    <a:pt x="5106" y="882"/>
                  </a:lnTo>
                  <a:lnTo>
                    <a:pt x="5108" y="865"/>
                  </a:lnTo>
                  <a:lnTo>
                    <a:pt x="5109" y="851"/>
                  </a:lnTo>
                  <a:lnTo>
                    <a:pt x="5110" y="839"/>
                  </a:lnTo>
                  <a:lnTo>
                    <a:pt x="5112" y="829"/>
                  </a:lnTo>
                  <a:lnTo>
                    <a:pt x="5113" y="813"/>
                  </a:lnTo>
                  <a:lnTo>
                    <a:pt x="5114" y="800"/>
                  </a:lnTo>
                  <a:lnTo>
                    <a:pt x="5113" y="786"/>
                  </a:lnTo>
                  <a:lnTo>
                    <a:pt x="5114" y="788"/>
                  </a:lnTo>
                  <a:lnTo>
                    <a:pt x="5110" y="773"/>
                  </a:lnTo>
                  <a:lnTo>
                    <a:pt x="5108" y="764"/>
                  </a:lnTo>
                  <a:lnTo>
                    <a:pt x="5104" y="753"/>
                  </a:lnTo>
                  <a:lnTo>
                    <a:pt x="5099" y="741"/>
                  </a:lnTo>
                  <a:lnTo>
                    <a:pt x="5094" y="726"/>
                  </a:lnTo>
                  <a:lnTo>
                    <a:pt x="5087" y="709"/>
                  </a:lnTo>
                  <a:lnTo>
                    <a:pt x="5080" y="689"/>
                  </a:lnTo>
                  <a:lnTo>
                    <a:pt x="5071" y="665"/>
                  </a:lnTo>
                  <a:lnTo>
                    <a:pt x="5060" y="639"/>
                  </a:lnTo>
                  <a:lnTo>
                    <a:pt x="5064" y="644"/>
                  </a:lnTo>
                  <a:lnTo>
                    <a:pt x="4997" y="587"/>
                  </a:lnTo>
                  <a:lnTo>
                    <a:pt x="4977" y="567"/>
                  </a:lnTo>
                  <a:lnTo>
                    <a:pt x="4959" y="546"/>
                  </a:lnTo>
                  <a:lnTo>
                    <a:pt x="4943" y="523"/>
                  </a:lnTo>
                  <a:lnTo>
                    <a:pt x="4928" y="501"/>
                  </a:lnTo>
                  <a:lnTo>
                    <a:pt x="4899" y="457"/>
                  </a:lnTo>
                  <a:lnTo>
                    <a:pt x="4884" y="437"/>
                  </a:lnTo>
                  <a:lnTo>
                    <a:pt x="4865" y="417"/>
                  </a:lnTo>
                  <a:lnTo>
                    <a:pt x="4867" y="418"/>
                  </a:lnTo>
                  <a:lnTo>
                    <a:pt x="4845" y="401"/>
                  </a:lnTo>
                  <a:lnTo>
                    <a:pt x="4847" y="402"/>
                  </a:lnTo>
                  <a:lnTo>
                    <a:pt x="4822" y="389"/>
                  </a:lnTo>
                  <a:lnTo>
                    <a:pt x="4794" y="376"/>
                  </a:lnTo>
                  <a:lnTo>
                    <a:pt x="4769" y="361"/>
                  </a:lnTo>
                  <a:lnTo>
                    <a:pt x="4750" y="348"/>
                  </a:lnTo>
                  <a:lnTo>
                    <a:pt x="4734" y="333"/>
                  </a:lnTo>
                  <a:lnTo>
                    <a:pt x="4702" y="304"/>
                  </a:lnTo>
                  <a:lnTo>
                    <a:pt x="4710" y="307"/>
                  </a:lnTo>
                  <a:lnTo>
                    <a:pt x="4629" y="305"/>
                  </a:lnTo>
                  <a:lnTo>
                    <a:pt x="4547" y="304"/>
                  </a:lnTo>
                  <a:lnTo>
                    <a:pt x="4463" y="305"/>
                  </a:lnTo>
                  <a:lnTo>
                    <a:pt x="4378" y="303"/>
                  </a:lnTo>
                  <a:lnTo>
                    <a:pt x="4294" y="299"/>
                  </a:lnTo>
                  <a:lnTo>
                    <a:pt x="4252" y="295"/>
                  </a:lnTo>
                  <a:lnTo>
                    <a:pt x="4210" y="290"/>
                  </a:lnTo>
                  <a:lnTo>
                    <a:pt x="4169" y="283"/>
                  </a:lnTo>
                  <a:lnTo>
                    <a:pt x="4128" y="274"/>
                  </a:lnTo>
                  <a:lnTo>
                    <a:pt x="4088" y="263"/>
                  </a:lnTo>
                  <a:lnTo>
                    <a:pt x="4048" y="250"/>
                  </a:lnTo>
                  <a:lnTo>
                    <a:pt x="4014" y="236"/>
                  </a:lnTo>
                  <a:lnTo>
                    <a:pt x="3982" y="222"/>
                  </a:lnTo>
                  <a:lnTo>
                    <a:pt x="3916" y="193"/>
                  </a:lnTo>
                  <a:lnTo>
                    <a:pt x="3919" y="194"/>
                  </a:lnTo>
                  <a:lnTo>
                    <a:pt x="3892" y="188"/>
                  </a:lnTo>
                  <a:lnTo>
                    <a:pt x="3864" y="182"/>
                  </a:lnTo>
                  <a:lnTo>
                    <a:pt x="3803" y="169"/>
                  </a:lnTo>
                  <a:lnTo>
                    <a:pt x="3742" y="154"/>
                  </a:lnTo>
                  <a:lnTo>
                    <a:pt x="3713" y="146"/>
                  </a:lnTo>
                  <a:lnTo>
                    <a:pt x="3687" y="137"/>
                  </a:lnTo>
                  <a:lnTo>
                    <a:pt x="3662" y="127"/>
                  </a:lnTo>
                  <a:lnTo>
                    <a:pt x="3634" y="115"/>
                  </a:lnTo>
                  <a:lnTo>
                    <a:pt x="3606" y="102"/>
                  </a:lnTo>
                  <a:lnTo>
                    <a:pt x="3576" y="89"/>
                  </a:lnTo>
                  <a:lnTo>
                    <a:pt x="3546" y="77"/>
                  </a:lnTo>
                  <a:lnTo>
                    <a:pt x="3517" y="66"/>
                  </a:lnTo>
                  <a:lnTo>
                    <a:pt x="3488" y="58"/>
                  </a:lnTo>
                  <a:lnTo>
                    <a:pt x="3460" y="53"/>
                  </a:lnTo>
                  <a:lnTo>
                    <a:pt x="3362" y="42"/>
                  </a:lnTo>
                  <a:lnTo>
                    <a:pt x="3264" y="33"/>
                  </a:lnTo>
                  <a:lnTo>
                    <a:pt x="3165" y="27"/>
                  </a:lnTo>
                  <a:lnTo>
                    <a:pt x="3067" y="24"/>
                  </a:lnTo>
                  <a:lnTo>
                    <a:pt x="3056" y="25"/>
                  </a:lnTo>
                  <a:lnTo>
                    <a:pt x="3045" y="27"/>
                  </a:lnTo>
                  <a:lnTo>
                    <a:pt x="3021" y="34"/>
                  </a:lnTo>
                  <a:lnTo>
                    <a:pt x="2996" y="44"/>
                  </a:lnTo>
                  <a:lnTo>
                    <a:pt x="2972" y="52"/>
                  </a:lnTo>
                  <a:cubicBezTo>
                    <a:pt x="2971" y="53"/>
                    <a:pt x="2970" y="53"/>
                    <a:pt x="2969" y="53"/>
                  </a:cubicBezTo>
                  <a:lnTo>
                    <a:pt x="2509" y="66"/>
                  </a:lnTo>
                  <a:lnTo>
                    <a:pt x="2278" y="73"/>
                  </a:lnTo>
                  <a:lnTo>
                    <a:pt x="2048" y="81"/>
                  </a:lnTo>
                  <a:lnTo>
                    <a:pt x="2027" y="82"/>
                  </a:lnTo>
                  <a:lnTo>
                    <a:pt x="2001" y="83"/>
                  </a:lnTo>
                  <a:lnTo>
                    <a:pt x="1971" y="84"/>
                  </a:lnTo>
                  <a:lnTo>
                    <a:pt x="1939" y="85"/>
                  </a:lnTo>
                  <a:lnTo>
                    <a:pt x="1904" y="86"/>
                  </a:lnTo>
                  <a:lnTo>
                    <a:pt x="1867" y="88"/>
                  </a:lnTo>
                  <a:lnTo>
                    <a:pt x="1828" y="90"/>
                  </a:lnTo>
                  <a:lnTo>
                    <a:pt x="1788" y="92"/>
                  </a:lnTo>
                  <a:lnTo>
                    <a:pt x="1708" y="99"/>
                  </a:lnTo>
                  <a:lnTo>
                    <a:pt x="1629" y="108"/>
                  </a:lnTo>
                  <a:lnTo>
                    <a:pt x="1591" y="114"/>
                  </a:lnTo>
                  <a:lnTo>
                    <a:pt x="1556" y="121"/>
                  </a:lnTo>
                  <a:lnTo>
                    <a:pt x="1523" y="129"/>
                  </a:lnTo>
                  <a:lnTo>
                    <a:pt x="1494" y="137"/>
                  </a:lnTo>
                  <a:lnTo>
                    <a:pt x="1461" y="149"/>
                  </a:lnTo>
                  <a:lnTo>
                    <a:pt x="1428" y="163"/>
                  </a:lnTo>
                  <a:lnTo>
                    <a:pt x="1395" y="178"/>
                  </a:lnTo>
                  <a:lnTo>
                    <a:pt x="1363" y="193"/>
                  </a:lnTo>
                  <a:cubicBezTo>
                    <a:pt x="1362" y="194"/>
                    <a:pt x="1361" y="194"/>
                    <a:pt x="1359" y="194"/>
                  </a:cubicBezTo>
                  <a:lnTo>
                    <a:pt x="1097" y="222"/>
                  </a:lnTo>
                  <a:lnTo>
                    <a:pt x="1073" y="227"/>
                  </a:lnTo>
                  <a:lnTo>
                    <a:pt x="1049" y="234"/>
                  </a:lnTo>
                  <a:lnTo>
                    <a:pt x="1025" y="242"/>
                  </a:lnTo>
                  <a:lnTo>
                    <a:pt x="1000" y="250"/>
                  </a:lnTo>
                  <a:lnTo>
                    <a:pt x="950" y="264"/>
                  </a:lnTo>
                  <a:lnTo>
                    <a:pt x="900" y="277"/>
                  </a:lnTo>
                  <a:lnTo>
                    <a:pt x="851" y="290"/>
                  </a:lnTo>
                  <a:lnTo>
                    <a:pt x="804" y="306"/>
                  </a:lnTo>
                  <a:lnTo>
                    <a:pt x="780" y="318"/>
                  </a:lnTo>
                  <a:lnTo>
                    <a:pt x="756" y="333"/>
                  </a:lnTo>
                  <a:lnTo>
                    <a:pt x="732" y="349"/>
                  </a:lnTo>
                  <a:lnTo>
                    <a:pt x="706" y="362"/>
                  </a:lnTo>
                  <a:cubicBezTo>
                    <a:pt x="706" y="363"/>
                    <a:pt x="705" y="363"/>
                    <a:pt x="705" y="363"/>
                  </a:cubicBezTo>
                  <a:lnTo>
                    <a:pt x="679" y="372"/>
                  </a:lnTo>
                  <a:lnTo>
                    <a:pt x="654" y="378"/>
                  </a:lnTo>
                  <a:lnTo>
                    <a:pt x="630" y="383"/>
                  </a:lnTo>
                  <a:lnTo>
                    <a:pt x="607" y="391"/>
                  </a:lnTo>
                  <a:lnTo>
                    <a:pt x="573" y="408"/>
                  </a:lnTo>
                  <a:lnTo>
                    <a:pt x="537" y="429"/>
                  </a:lnTo>
                  <a:lnTo>
                    <a:pt x="500" y="454"/>
                  </a:lnTo>
                  <a:lnTo>
                    <a:pt x="463" y="481"/>
                  </a:lnTo>
                  <a:lnTo>
                    <a:pt x="429" y="509"/>
                  </a:lnTo>
                  <a:lnTo>
                    <a:pt x="398" y="536"/>
                  </a:lnTo>
                  <a:lnTo>
                    <a:pt x="370" y="563"/>
                  </a:lnTo>
                  <a:lnTo>
                    <a:pt x="359" y="575"/>
                  </a:lnTo>
                  <a:lnTo>
                    <a:pt x="349" y="585"/>
                  </a:lnTo>
                  <a:lnTo>
                    <a:pt x="342" y="594"/>
                  </a:lnTo>
                  <a:lnTo>
                    <a:pt x="343" y="593"/>
                  </a:lnTo>
                  <a:lnTo>
                    <a:pt x="338" y="601"/>
                  </a:lnTo>
                  <a:lnTo>
                    <a:pt x="331" y="622"/>
                  </a:lnTo>
                  <a:lnTo>
                    <a:pt x="325" y="645"/>
                  </a:lnTo>
                  <a:lnTo>
                    <a:pt x="318" y="666"/>
                  </a:lnTo>
                  <a:cubicBezTo>
                    <a:pt x="318" y="668"/>
                    <a:pt x="317" y="669"/>
                    <a:pt x="316" y="670"/>
                  </a:cubicBezTo>
                  <a:lnTo>
                    <a:pt x="185" y="839"/>
                  </a:lnTo>
                  <a:lnTo>
                    <a:pt x="173" y="857"/>
                  </a:lnTo>
                  <a:lnTo>
                    <a:pt x="163" y="876"/>
                  </a:lnTo>
                  <a:lnTo>
                    <a:pt x="155" y="897"/>
                  </a:lnTo>
                  <a:lnTo>
                    <a:pt x="149" y="918"/>
                  </a:lnTo>
                  <a:lnTo>
                    <a:pt x="136" y="963"/>
                  </a:lnTo>
                  <a:lnTo>
                    <a:pt x="129" y="985"/>
                  </a:lnTo>
                  <a:lnTo>
                    <a:pt x="120" y="1007"/>
                  </a:lnTo>
                  <a:lnTo>
                    <a:pt x="96" y="1057"/>
                  </a:lnTo>
                  <a:lnTo>
                    <a:pt x="72" y="1107"/>
                  </a:lnTo>
                  <a:lnTo>
                    <a:pt x="21" y="1205"/>
                  </a:lnTo>
                  <a:lnTo>
                    <a:pt x="0" y="1194"/>
                  </a:lnTo>
                  <a:close/>
                </a:path>
              </a:pathLst>
            </a:custGeom>
            <a:solidFill>
              <a:srgbClr val="A6A6A6"/>
            </a:solidFill>
            <a:ln w="0" cap="flat">
              <a:solidFill>
                <a:srgbClr val="A6A6A6"/>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9" name="Freeform 158">
              <a:extLst>
                <a:ext uri="{FF2B5EF4-FFF2-40B4-BE49-F238E27FC236}">
                  <a16:creationId xmlns:a16="http://schemas.microsoft.com/office/drawing/2014/main" id="{00000000-0008-0000-0000-00009F000000}"/>
                </a:ext>
              </a:extLst>
            </xdr:cNvPr>
            <xdr:cNvSpPr>
              <a:spLocks/>
            </xdr:cNvSpPr>
          </xdr:nvSpPr>
          <xdr:spPr bwMode="auto">
            <a:xfrm>
              <a:off x="4231" y="1315"/>
              <a:ext cx="21" cy="616"/>
            </a:xfrm>
            <a:custGeom>
              <a:avLst/>
              <a:gdLst>
                <a:gd name="T0" fmla="*/ 20 w 21"/>
                <a:gd name="T1" fmla="*/ 616 h 616"/>
                <a:gd name="T2" fmla="*/ 21 w 21"/>
                <a:gd name="T3" fmla="*/ 0 h 616"/>
                <a:gd name="T4" fmla="*/ 1 w 21"/>
                <a:gd name="T5" fmla="*/ 0 h 616"/>
                <a:gd name="T6" fmla="*/ 0 w 21"/>
                <a:gd name="T7" fmla="*/ 616 h 616"/>
                <a:gd name="T8" fmla="*/ 20 w 21"/>
                <a:gd name="T9" fmla="*/ 616 h 616"/>
              </a:gdLst>
              <a:ahLst/>
              <a:cxnLst>
                <a:cxn ang="0">
                  <a:pos x="T0" y="T1"/>
                </a:cxn>
                <a:cxn ang="0">
                  <a:pos x="T2" y="T3"/>
                </a:cxn>
                <a:cxn ang="0">
                  <a:pos x="T4" y="T5"/>
                </a:cxn>
                <a:cxn ang="0">
                  <a:pos x="T6" y="T7"/>
                </a:cxn>
                <a:cxn ang="0">
                  <a:pos x="T8" y="T9"/>
                </a:cxn>
              </a:cxnLst>
              <a:rect l="0" t="0" r="r" b="b"/>
              <a:pathLst>
                <a:path w="21" h="616">
                  <a:moveTo>
                    <a:pt x="20" y="616"/>
                  </a:moveTo>
                  <a:lnTo>
                    <a:pt x="21" y="0"/>
                  </a:lnTo>
                  <a:lnTo>
                    <a:pt x="1" y="0"/>
                  </a:lnTo>
                  <a:lnTo>
                    <a:pt x="0" y="616"/>
                  </a:lnTo>
                  <a:lnTo>
                    <a:pt x="20" y="616"/>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60" name="Freeform 159">
              <a:extLst>
                <a:ext uri="{FF2B5EF4-FFF2-40B4-BE49-F238E27FC236}">
                  <a16:creationId xmlns:a16="http://schemas.microsoft.com/office/drawing/2014/main" id="{00000000-0008-0000-0000-0000A0000000}"/>
                </a:ext>
              </a:extLst>
            </xdr:cNvPr>
            <xdr:cNvSpPr>
              <a:spLocks/>
            </xdr:cNvSpPr>
          </xdr:nvSpPr>
          <xdr:spPr bwMode="auto">
            <a:xfrm>
              <a:off x="1654" y="1804"/>
              <a:ext cx="2587" cy="21"/>
            </a:xfrm>
            <a:custGeom>
              <a:avLst/>
              <a:gdLst>
                <a:gd name="T0" fmla="*/ 2587 w 2587"/>
                <a:gd name="T1" fmla="*/ 0 h 21"/>
                <a:gd name="T2" fmla="*/ 0 w 2587"/>
                <a:gd name="T3" fmla="*/ 1 h 21"/>
                <a:gd name="T4" fmla="*/ 0 w 2587"/>
                <a:gd name="T5" fmla="*/ 21 h 21"/>
                <a:gd name="T6" fmla="*/ 2587 w 2587"/>
                <a:gd name="T7" fmla="*/ 20 h 21"/>
                <a:gd name="T8" fmla="*/ 2587 w 2587"/>
                <a:gd name="T9" fmla="*/ 0 h 21"/>
              </a:gdLst>
              <a:ahLst/>
              <a:cxnLst>
                <a:cxn ang="0">
                  <a:pos x="T0" y="T1"/>
                </a:cxn>
                <a:cxn ang="0">
                  <a:pos x="T2" y="T3"/>
                </a:cxn>
                <a:cxn ang="0">
                  <a:pos x="T4" y="T5"/>
                </a:cxn>
                <a:cxn ang="0">
                  <a:pos x="T6" y="T7"/>
                </a:cxn>
                <a:cxn ang="0">
                  <a:pos x="T8" y="T9"/>
                </a:cxn>
              </a:cxnLst>
              <a:rect l="0" t="0" r="r" b="b"/>
              <a:pathLst>
                <a:path w="2587" h="21">
                  <a:moveTo>
                    <a:pt x="2587" y="0"/>
                  </a:moveTo>
                  <a:lnTo>
                    <a:pt x="0" y="1"/>
                  </a:lnTo>
                  <a:lnTo>
                    <a:pt x="0" y="21"/>
                  </a:lnTo>
                  <a:lnTo>
                    <a:pt x="2587" y="20"/>
                  </a:lnTo>
                  <a:lnTo>
                    <a:pt x="2587"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61" name="Freeform 160">
              <a:extLst>
                <a:ext uri="{FF2B5EF4-FFF2-40B4-BE49-F238E27FC236}">
                  <a16:creationId xmlns:a16="http://schemas.microsoft.com/office/drawing/2014/main" id="{00000000-0008-0000-0000-0000A1000000}"/>
                </a:ext>
              </a:extLst>
            </xdr:cNvPr>
            <xdr:cNvSpPr>
              <a:spLocks noEditPoints="1"/>
            </xdr:cNvSpPr>
          </xdr:nvSpPr>
          <xdr:spPr bwMode="auto">
            <a:xfrm>
              <a:off x="1092" y="1006"/>
              <a:ext cx="36" cy="396"/>
            </a:xfrm>
            <a:custGeom>
              <a:avLst/>
              <a:gdLst>
                <a:gd name="T0" fmla="*/ 26 w 36"/>
                <a:gd name="T1" fmla="*/ 396 h 396"/>
                <a:gd name="T2" fmla="*/ 23 w 36"/>
                <a:gd name="T3" fmla="*/ 30 h 396"/>
                <a:gd name="T4" fmla="*/ 13 w 36"/>
                <a:gd name="T5" fmla="*/ 30 h 396"/>
                <a:gd name="T6" fmla="*/ 16 w 36"/>
                <a:gd name="T7" fmla="*/ 396 h 396"/>
                <a:gd name="T8" fmla="*/ 26 w 36"/>
                <a:gd name="T9" fmla="*/ 396 h 396"/>
                <a:gd name="T10" fmla="*/ 36 w 36"/>
                <a:gd name="T11" fmla="*/ 36 h 396"/>
                <a:gd name="T12" fmla="*/ 18 w 36"/>
                <a:gd name="T13" fmla="*/ 0 h 396"/>
                <a:gd name="T14" fmla="*/ 0 w 36"/>
                <a:gd name="T15" fmla="*/ 36 h 396"/>
                <a:gd name="T16" fmla="*/ 36 w 36"/>
                <a:gd name="T17" fmla="*/ 36 h 3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6" h="396">
                  <a:moveTo>
                    <a:pt x="26" y="396"/>
                  </a:moveTo>
                  <a:lnTo>
                    <a:pt x="23" y="30"/>
                  </a:lnTo>
                  <a:lnTo>
                    <a:pt x="13" y="30"/>
                  </a:lnTo>
                  <a:lnTo>
                    <a:pt x="16" y="396"/>
                  </a:lnTo>
                  <a:lnTo>
                    <a:pt x="26" y="396"/>
                  </a:lnTo>
                  <a:close/>
                  <a:moveTo>
                    <a:pt x="36" y="36"/>
                  </a:moveTo>
                  <a:lnTo>
                    <a:pt x="18" y="0"/>
                  </a:lnTo>
                  <a:lnTo>
                    <a:pt x="0" y="36"/>
                  </a:lnTo>
                  <a:lnTo>
                    <a:pt x="36" y="36"/>
                  </a:lnTo>
                  <a:close/>
                </a:path>
              </a:pathLst>
            </a:custGeom>
            <a:solidFill>
              <a:srgbClr val="FF0000"/>
            </a:solidFill>
            <a:ln w="0" cap="flat">
              <a:solidFill>
                <a:srgbClr val="FF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62" name="Freeform 161">
              <a:extLst>
                <a:ext uri="{FF2B5EF4-FFF2-40B4-BE49-F238E27FC236}">
                  <a16:creationId xmlns:a16="http://schemas.microsoft.com/office/drawing/2014/main" id="{00000000-0008-0000-0000-0000A2000000}"/>
                </a:ext>
              </a:extLst>
            </xdr:cNvPr>
            <xdr:cNvSpPr>
              <a:spLocks noEditPoints="1"/>
            </xdr:cNvSpPr>
          </xdr:nvSpPr>
          <xdr:spPr bwMode="auto">
            <a:xfrm>
              <a:off x="1127" y="1038"/>
              <a:ext cx="36" cy="362"/>
            </a:xfrm>
            <a:custGeom>
              <a:avLst/>
              <a:gdLst>
                <a:gd name="T0" fmla="*/ 27 w 36"/>
                <a:gd name="T1" fmla="*/ 362 h 362"/>
                <a:gd name="T2" fmla="*/ 23 w 36"/>
                <a:gd name="T3" fmla="*/ 30 h 362"/>
                <a:gd name="T4" fmla="*/ 14 w 36"/>
                <a:gd name="T5" fmla="*/ 30 h 362"/>
                <a:gd name="T6" fmla="*/ 17 w 36"/>
                <a:gd name="T7" fmla="*/ 362 h 362"/>
                <a:gd name="T8" fmla="*/ 27 w 36"/>
                <a:gd name="T9" fmla="*/ 362 h 362"/>
                <a:gd name="T10" fmla="*/ 36 w 36"/>
                <a:gd name="T11" fmla="*/ 36 h 362"/>
                <a:gd name="T12" fmla="*/ 18 w 36"/>
                <a:gd name="T13" fmla="*/ 0 h 362"/>
                <a:gd name="T14" fmla="*/ 0 w 36"/>
                <a:gd name="T15" fmla="*/ 36 h 362"/>
                <a:gd name="T16" fmla="*/ 36 w 36"/>
                <a:gd name="T17" fmla="*/ 36 h 3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6" h="362">
                  <a:moveTo>
                    <a:pt x="27" y="362"/>
                  </a:moveTo>
                  <a:lnTo>
                    <a:pt x="23" y="30"/>
                  </a:lnTo>
                  <a:lnTo>
                    <a:pt x="14" y="30"/>
                  </a:lnTo>
                  <a:lnTo>
                    <a:pt x="17" y="362"/>
                  </a:lnTo>
                  <a:lnTo>
                    <a:pt x="27" y="362"/>
                  </a:lnTo>
                  <a:close/>
                  <a:moveTo>
                    <a:pt x="36" y="36"/>
                  </a:moveTo>
                  <a:lnTo>
                    <a:pt x="18" y="0"/>
                  </a:lnTo>
                  <a:lnTo>
                    <a:pt x="0" y="36"/>
                  </a:lnTo>
                  <a:lnTo>
                    <a:pt x="36" y="36"/>
                  </a:lnTo>
                  <a:close/>
                </a:path>
              </a:pathLst>
            </a:custGeom>
            <a:solidFill>
              <a:srgbClr val="FF0000"/>
            </a:solidFill>
            <a:ln w="0" cap="flat">
              <a:solidFill>
                <a:srgbClr val="FF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63" name="Freeform 162">
              <a:extLst>
                <a:ext uri="{FF2B5EF4-FFF2-40B4-BE49-F238E27FC236}">
                  <a16:creationId xmlns:a16="http://schemas.microsoft.com/office/drawing/2014/main" id="{00000000-0008-0000-0000-0000A3000000}"/>
                </a:ext>
              </a:extLst>
            </xdr:cNvPr>
            <xdr:cNvSpPr>
              <a:spLocks noEditPoints="1"/>
            </xdr:cNvSpPr>
          </xdr:nvSpPr>
          <xdr:spPr bwMode="auto">
            <a:xfrm>
              <a:off x="1057" y="1038"/>
              <a:ext cx="36" cy="362"/>
            </a:xfrm>
            <a:custGeom>
              <a:avLst/>
              <a:gdLst>
                <a:gd name="T0" fmla="*/ 26 w 36"/>
                <a:gd name="T1" fmla="*/ 362 h 362"/>
                <a:gd name="T2" fmla="*/ 23 w 36"/>
                <a:gd name="T3" fmla="*/ 30 h 362"/>
                <a:gd name="T4" fmla="*/ 14 w 36"/>
                <a:gd name="T5" fmla="*/ 30 h 362"/>
                <a:gd name="T6" fmla="*/ 17 w 36"/>
                <a:gd name="T7" fmla="*/ 362 h 362"/>
                <a:gd name="T8" fmla="*/ 26 w 36"/>
                <a:gd name="T9" fmla="*/ 362 h 362"/>
                <a:gd name="T10" fmla="*/ 36 w 36"/>
                <a:gd name="T11" fmla="*/ 36 h 362"/>
                <a:gd name="T12" fmla="*/ 18 w 36"/>
                <a:gd name="T13" fmla="*/ 0 h 362"/>
                <a:gd name="T14" fmla="*/ 0 w 36"/>
                <a:gd name="T15" fmla="*/ 36 h 362"/>
                <a:gd name="T16" fmla="*/ 36 w 36"/>
                <a:gd name="T17" fmla="*/ 36 h 3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6" h="362">
                  <a:moveTo>
                    <a:pt x="26" y="362"/>
                  </a:moveTo>
                  <a:lnTo>
                    <a:pt x="23" y="30"/>
                  </a:lnTo>
                  <a:lnTo>
                    <a:pt x="14" y="30"/>
                  </a:lnTo>
                  <a:lnTo>
                    <a:pt x="17" y="362"/>
                  </a:lnTo>
                  <a:lnTo>
                    <a:pt x="26" y="362"/>
                  </a:lnTo>
                  <a:close/>
                  <a:moveTo>
                    <a:pt x="36" y="36"/>
                  </a:moveTo>
                  <a:lnTo>
                    <a:pt x="18" y="0"/>
                  </a:lnTo>
                  <a:lnTo>
                    <a:pt x="0" y="36"/>
                  </a:lnTo>
                  <a:lnTo>
                    <a:pt x="36" y="36"/>
                  </a:lnTo>
                  <a:close/>
                </a:path>
              </a:pathLst>
            </a:custGeom>
            <a:solidFill>
              <a:srgbClr val="FF0000"/>
            </a:solidFill>
            <a:ln w="0" cap="flat">
              <a:solidFill>
                <a:srgbClr val="FF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pic>
          <xdr:nvPicPr>
            <xdr:cNvPr id="164" name="Picture 163">
              <a:extLst>
                <a:ext uri="{FF2B5EF4-FFF2-40B4-BE49-F238E27FC236}">
                  <a16:creationId xmlns:a16="http://schemas.microsoft.com/office/drawing/2014/main" id="{00000000-0008-0000-0000-0000A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1" y="1618"/>
              <a:ext cx="41" cy="1657"/>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5" name="Freeform 164">
              <a:extLst>
                <a:ext uri="{FF2B5EF4-FFF2-40B4-BE49-F238E27FC236}">
                  <a16:creationId xmlns:a16="http://schemas.microsoft.com/office/drawing/2014/main" id="{00000000-0008-0000-0000-0000A5000000}"/>
                </a:ext>
              </a:extLst>
            </xdr:cNvPr>
            <xdr:cNvSpPr>
              <a:spLocks noEditPoints="1"/>
            </xdr:cNvSpPr>
          </xdr:nvSpPr>
          <xdr:spPr bwMode="auto">
            <a:xfrm>
              <a:off x="620" y="1616"/>
              <a:ext cx="44" cy="1662"/>
            </a:xfrm>
            <a:custGeom>
              <a:avLst/>
              <a:gdLst>
                <a:gd name="T0" fmla="*/ 0 w 44"/>
                <a:gd name="T1" fmla="*/ 0 h 1662"/>
                <a:gd name="T2" fmla="*/ 44 w 44"/>
                <a:gd name="T3" fmla="*/ 0 h 1662"/>
                <a:gd name="T4" fmla="*/ 44 w 44"/>
                <a:gd name="T5" fmla="*/ 1662 h 1662"/>
                <a:gd name="T6" fmla="*/ 0 w 44"/>
                <a:gd name="T7" fmla="*/ 1662 h 1662"/>
                <a:gd name="T8" fmla="*/ 0 w 44"/>
                <a:gd name="T9" fmla="*/ 0 h 1662"/>
                <a:gd name="T10" fmla="*/ 4 w 44"/>
                <a:gd name="T11" fmla="*/ 1659 h 1662"/>
                <a:gd name="T12" fmla="*/ 2 w 44"/>
                <a:gd name="T13" fmla="*/ 1657 h 1662"/>
                <a:gd name="T14" fmla="*/ 42 w 44"/>
                <a:gd name="T15" fmla="*/ 1657 h 1662"/>
                <a:gd name="T16" fmla="*/ 40 w 44"/>
                <a:gd name="T17" fmla="*/ 1659 h 1662"/>
                <a:gd name="T18" fmla="*/ 40 w 44"/>
                <a:gd name="T19" fmla="*/ 2 h 1662"/>
                <a:gd name="T20" fmla="*/ 42 w 44"/>
                <a:gd name="T21" fmla="*/ 4 h 1662"/>
                <a:gd name="T22" fmla="*/ 2 w 44"/>
                <a:gd name="T23" fmla="*/ 4 h 1662"/>
                <a:gd name="T24" fmla="*/ 4 w 44"/>
                <a:gd name="T25" fmla="*/ 2 h 1662"/>
                <a:gd name="T26" fmla="*/ 4 w 44"/>
                <a:gd name="T27" fmla="*/ 1659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44" h="1662">
                  <a:moveTo>
                    <a:pt x="0" y="0"/>
                  </a:moveTo>
                  <a:lnTo>
                    <a:pt x="44" y="0"/>
                  </a:lnTo>
                  <a:lnTo>
                    <a:pt x="44" y="1662"/>
                  </a:lnTo>
                  <a:lnTo>
                    <a:pt x="0" y="1662"/>
                  </a:lnTo>
                  <a:lnTo>
                    <a:pt x="0" y="0"/>
                  </a:lnTo>
                  <a:close/>
                  <a:moveTo>
                    <a:pt x="4" y="1659"/>
                  </a:moveTo>
                  <a:lnTo>
                    <a:pt x="2" y="1657"/>
                  </a:lnTo>
                  <a:lnTo>
                    <a:pt x="42" y="1657"/>
                  </a:lnTo>
                  <a:lnTo>
                    <a:pt x="40" y="1659"/>
                  </a:lnTo>
                  <a:lnTo>
                    <a:pt x="40" y="2"/>
                  </a:lnTo>
                  <a:lnTo>
                    <a:pt x="42" y="4"/>
                  </a:lnTo>
                  <a:lnTo>
                    <a:pt x="2" y="4"/>
                  </a:lnTo>
                  <a:lnTo>
                    <a:pt x="4" y="2"/>
                  </a:lnTo>
                  <a:lnTo>
                    <a:pt x="4" y="1659"/>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pic>
          <xdr:nvPicPr>
            <xdr:cNvPr id="166" name="Picture 165">
              <a:extLst>
                <a:ext uri="{FF2B5EF4-FFF2-40B4-BE49-F238E27FC236}">
                  <a16:creationId xmlns:a16="http://schemas.microsoft.com/office/drawing/2014/main" id="{00000000-0008-0000-0000-0000A6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760" y="3200"/>
              <a:ext cx="41" cy="75"/>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7" name="Freeform 166">
              <a:extLst>
                <a:ext uri="{FF2B5EF4-FFF2-40B4-BE49-F238E27FC236}">
                  <a16:creationId xmlns:a16="http://schemas.microsoft.com/office/drawing/2014/main" id="{00000000-0008-0000-0000-0000A7000000}"/>
                </a:ext>
              </a:extLst>
            </xdr:cNvPr>
            <xdr:cNvSpPr>
              <a:spLocks noEditPoints="1"/>
            </xdr:cNvSpPr>
          </xdr:nvSpPr>
          <xdr:spPr bwMode="auto">
            <a:xfrm>
              <a:off x="4758" y="3198"/>
              <a:ext cx="46" cy="80"/>
            </a:xfrm>
            <a:custGeom>
              <a:avLst/>
              <a:gdLst>
                <a:gd name="T0" fmla="*/ 0 w 46"/>
                <a:gd name="T1" fmla="*/ 0 h 80"/>
                <a:gd name="T2" fmla="*/ 46 w 46"/>
                <a:gd name="T3" fmla="*/ 0 h 80"/>
                <a:gd name="T4" fmla="*/ 46 w 46"/>
                <a:gd name="T5" fmla="*/ 80 h 80"/>
                <a:gd name="T6" fmla="*/ 0 w 46"/>
                <a:gd name="T7" fmla="*/ 80 h 80"/>
                <a:gd name="T8" fmla="*/ 0 w 46"/>
                <a:gd name="T9" fmla="*/ 0 h 80"/>
                <a:gd name="T10" fmla="*/ 5 w 46"/>
                <a:gd name="T11" fmla="*/ 77 h 80"/>
                <a:gd name="T12" fmla="*/ 2 w 46"/>
                <a:gd name="T13" fmla="*/ 75 h 80"/>
                <a:gd name="T14" fmla="*/ 44 w 46"/>
                <a:gd name="T15" fmla="*/ 75 h 80"/>
                <a:gd name="T16" fmla="*/ 41 w 46"/>
                <a:gd name="T17" fmla="*/ 77 h 80"/>
                <a:gd name="T18" fmla="*/ 41 w 46"/>
                <a:gd name="T19" fmla="*/ 2 h 80"/>
                <a:gd name="T20" fmla="*/ 44 w 46"/>
                <a:gd name="T21" fmla="*/ 5 h 80"/>
                <a:gd name="T22" fmla="*/ 2 w 46"/>
                <a:gd name="T23" fmla="*/ 5 h 80"/>
                <a:gd name="T24" fmla="*/ 5 w 46"/>
                <a:gd name="T25" fmla="*/ 2 h 80"/>
                <a:gd name="T26" fmla="*/ 5 w 46"/>
                <a:gd name="T27" fmla="*/ 77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46" h="80">
                  <a:moveTo>
                    <a:pt x="0" y="0"/>
                  </a:moveTo>
                  <a:lnTo>
                    <a:pt x="46" y="0"/>
                  </a:lnTo>
                  <a:lnTo>
                    <a:pt x="46" y="80"/>
                  </a:lnTo>
                  <a:lnTo>
                    <a:pt x="0" y="80"/>
                  </a:lnTo>
                  <a:lnTo>
                    <a:pt x="0" y="0"/>
                  </a:lnTo>
                  <a:close/>
                  <a:moveTo>
                    <a:pt x="5" y="77"/>
                  </a:moveTo>
                  <a:lnTo>
                    <a:pt x="2" y="75"/>
                  </a:lnTo>
                  <a:lnTo>
                    <a:pt x="44" y="75"/>
                  </a:lnTo>
                  <a:lnTo>
                    <a:pt x="41" y="77"/>
                  </a:lnTo>
                  <a:lnTo>
                    <a:pt x="41" y="2"/>
                  </a:lnTo>
                  <a:lnTo>
                    <a:pt x="44" y="5"/>
                  </a:lnTo>
                  <a:lnTo>
                    <a:pt x="2" y="5"/>
                  </a:lnTo>
                  <a:lnTo>
                    <a:pt x="5" y="2"/>
                  </a:lnTo>
                  <a:lnTo>
                    <a:pt x="5" y="77"/>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68" name="Oval 167">
              <a:extLst>
                <a:ext uri="{FF2B5EF4-FFF2-40B4-BE49-F238E27FC236}">
                  <a16:creationId xmlns:a16="http://schemas.microsoft.com/office/drawing/2014/main" id="{00000000-0008-0000-0000-0000A8000000}"/>
                </a:ext>
              </a:extLst>
            </xdr:cNvPr>
            <xdr:cNvSpPr>
              <a:spLocks noChangeArrowheads="1"/>
            </xdr:cNvSpPr>
          </xdr:nvSpPr>
          <xdr:spPr bwMode="auto">
            <a:xfrm>
              <a:off x="665" y="2787"/>
              <a:ext cx="122" cy="108"/>
            </a:xfrm>
            <a:prstGeom prst="ellipse">
              <a:avLst/>
            </a:prstGeom>
            <a:solidFill>
              <a:srgbClr val="FFFFFF"/>
            </a:solidFill>
            <a:ln w="0">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69" name="Freeform 168">
              <a:extLst>
                <a:ext uri="{FF2B5EF4-FFF2-40B4-BE49-F238E27FC236}">
                  <a16:creationId xmlns:a16="http://schemas.microsoft.com/office/drawing/2014/main" id="{00000000-0008-0000-0000-0000A9000000}"/>
                </a:ext>
              </a:extLst>
            </xdr:cNvPr>
            <xdr:cNvSpPr>
              <a:spLocks noEditPoints="1"/>
            </xdr:cNvSpPr>
          </xdr:nvSpPr>
          <xdr:spPr bwMode="auto">
            <a:xfrm>
              <a:off x="659" y="2780"/>
              <a:ext cx="134" cy="121"/>
            </a:xfrm>
            <a:custGeom>
              <a:avLst/>
              <a:gdLst>
                <a:gd name="T0" fmla="*/ 1 w 134"/>
                <a:gd name="T1" fmla="*/ 49 h 121"/>
                <a:gd name="T2" fmla="*/ 8 w 134"/>
                <a:gd name="T3" fmla="*/ 32 h 121"/>
                <a:gd name="T4" fmla="*/ 19 w 134"/>
                <a:gd name="T5" fmla="*/ 18 h 121"/>
                <a:gd name="T6" fmla="*/ 35 w 134"/>
                <a:gd name="T7" fmla="*/ 8 h 121"/>
                <a:gd name="T8" fmla="*/ 53 w 134"/>
                <a:gd name="T9" fmla="*/ 2 h 121"/>
                <a:gd name="T10" fmla="*/ 73 w 134"/>
                <a:gd name="T11" fmla="*/ 1 h 121"/>
                <a:gd name="T12" fmla="*/ 92 w 134"/>
                <a:gd name="T13" fmla="*/ 5 h 121"/>
                <a:gd name="T14" fmla="*/ 109 w 134"/>
                <a:gd name="T15" fmla="*/ 14 h 121"/>
                <a:gd name="T16" fmla="*/ 122 w 134"/>
                <a:gd name="T17" fmla="*/ 26 h 121"/>
                <a:gd name="T18" fmla="*/ 131 w 134"/>
                <a:gd name="T19" fmla="*/ 42 h 121"/>
                <a:gd name="T20" fmla="*/ 134 w 134"/>
                <a:gd name="T21" fmla="*/ 60 h 121"/>
                <a:gd name="T22" fmla="*/ 131 w 134"/>
                <a:gd name="T23" fmla="*/ 78 h 121"/>
                <a:gd name="T24" fmla="*/ 122 w 134"/>
                <a:gd name="T25" fmla="*/ 94 h 121"/>
                <a:gd name="T26" fmla="*/ 109 w 134"/>
                <a:gd name="T27" fmla="*/ 107 h 121"/>
                <a:gd name="T28" fmla="*/ 93 w 134"/>
                <a:gd name="T29" fmla="*/ 116 h 121"/>
                <a:gd name="T30" fmla="*/ 74 w 134"/>
                <a:gd name="T31" fmla="*/ 120 h 121"/>
                <a:gd name="T32" fmla="*/ 54 w 134"/>
                <a:gd name="T33" fmla="*/ 120 h 121"/>
                <a:gd name="T34" fmla="*/ 35 w 134"/>
                <a:gd name="T35" fmla="*/ 114 h 121"/>
                <a:gd name="T36" fmla="*/ 20 w 134"/>
                <a:gd name="T37" fmla="*/ 104 h 121"/>
                <a:gd name="T38" fmla="*/ 8 w 134"/>
                <a:gd name="T39" fmla="*/ 90 h 121"/>
                <a:gd name="T40" fmla="*/ 1 w 134"/>
                <a:gd name="T41" fmla="*/ 73 h 121"/>
                <a:gd name="T42" fmla="*/ 12 w 134"/>
                <a:gd name="T43" fmla="*/ 65 h 121"/>
                <a:gd name="T44" fmla="*/ 16 w 134"/>
                <a:gd name="T45" fmla="*/ 79 h 121"/>
                <a:gd name="T46" fmla="*/ 24 w 134"/>
                <a:gd name="T47" fmla="*/ 91 h 121"/>
                <a:gd name="T48" fmla="*/ 36 w 134"/>
                <a:gd name="T49" fmla="*/ 100 h 121"/>
                <a:gd name="T50" fmla="*/ 50 w 134"/>
                <a:gd name="T51" fmla="*/ 106 h 121"/>
                <a:gd name="T52" fmla="*/ 66 w 134"/>
                <a:gd name="T53" fmla="*/ 109 h 121"/>
                <a:gd name="T54" fmla="*/ 83 w 134"/>
                <a:gd name="T55" fmla="*/ 106 h 121"/>
                <a:gd name="T56" fmla="*/ 97 w 134"/>
                <a:gd name="T57" fmla="*/ 100 h 121"/>
                <a:gd name="T58" fmla="*/ 109 w 134"/>
                <a:gd name="T59" fmla="*/ 91 h 121"/>
                <a:gd name="T60" fmla="*/ 117 w 134"/>
                <a:gd name="T61" fmla="*/ 79 h 121"/>
                <a:gd name="T62" fmla="*/ 121 w 134"/>
                <a:gd name="T63" fmla="*/ 66 h 121"/>
                <a:gd name="T64" fmla="*/ 121 w 134"/>
                <a:gd name="T65" fmla="*/ 51 h 121"/>
                <a:gd name="T66" fmla="*/ 115 w 134"/>
                <a:gd name="T67" fmla="*/ 38 h 121"/>
                <a:gd name="T68" fmla="*/ 106 w 134"/>
                <a:gd name="T69" fmla="*/ 27 h 121"/>
                <a:gd name="T70" fmla="*/ 93 w 134"/>
                <a:gd name="T71" fmla="*/ 19 h 121"/>
                <a:gd name="T72" fmla="*/ 78 w 134"/>
                <a:gd name="T73" fmla="*/ 14 h 121"/>
                <a:gd name="T74" fmla="*/ 61 w 134"/>
                <a:gd name="T75" fmla="*/ 13 h 121"/>
                <a:gd name="T76" fmla="*/ 45 w 134"/>
                <a:gd name="T77" fmla="*/ 16 h 121"/>
                <a:gd name="T78" fmla="*/ 32 w 134"/>
                <a:gd name="T79" fmla="*/ 24 h 121"/>
                <a:gd name="T80" fmla="*/ 21 w 134"/>
                <a:gd name="T81" fmla="*/ 34 h 121"/>
                <a:gd name="T82" fmla="*/ 14 w 134"/>
                <a:gd name="T83" fmla="*/ 46 h 121"/>
                <a:gd name="T84" fmla="*/ 12 w 134"/>
                <a:gd name="T85" fmla="*/ 60 h 1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134" h="121">
                  <a:moveTo>
                    <a:pt x="0" y="61"/>
                  </a:moveTo>
                  <a:lnTo>
                    <a:pt x="0" y="55"/>
                  </a:lnTo>
                  <a:lnTo>
                    <a:pt x="1" y="49"/>
                  </a:lnTo>
                  <a:lnTo>
                    <a:pt x="3" y="43"/>
                  </a:lnTo>
                  <a:lnTo>
                    <a:pt x="5" y="37"/>
                  </a:lnTo>
                  <a:lnTo>
                    <a:pt x="8" y="32"/>
                  </a:lnTo>
                  <a:lnTo>
                    <a:pt x="11" y="27"/>
                  </a:lnTo>
                  <a:lnTo>
                    <a:pt x="15" y="22"/>
                  </a:lnTo>
                  <a:lnTo>
                    <a:pt x="19" y="18"/>
                  </a:lnTo>
                  <a:lnTo>
                    <a:pt x="24" y="14"/>
                  </a:lnTo>
                  <a:lnTo>
                    <a:pt x="29" y="11"/>
                  </a:lnTo>
                  <a:lnTo>
                    <a:pt x="35" y="8"/>
                  </a:lnTo>
                  <a:lnTo>
                    <a:pt x="41" y="5"/>
                  </a:lnTo>
                  <a:lnTo>
                    <a:pt x="47" y="3"/>
                  </a:lnTo>
                  <a:lnTo>
                    <a:pt x="53" y="2"/>
                  </a:lnTo>
                  <a:lnTo>
                    <a:pt x="60" y="1"/>
                  </a:lnTo>
                  <a:lnTo>
                    <a:pt x="66" y="0"/>
                  </a:lnTo>
                  <a:lnTo>
                    <a:pt x="73" y="1"/>
                  </a:lnTo>
                  <a:lnTo>
                    <a:pt x="80" y="2"/>
                  </a:lnTo>
                  <a:lnTo>
                    <a:pt x="86" y="3"/>
                  </a:lnTo>
                  <a:lnTo>
                    <a:pt x="92" y="5"/>
                  </a:lnTo>
                  <a:lnTo>
                    <a:pt x="98" y="7"/>
                  </a:lnTo>
                  <a:lnTo>
                    <a:pt x="104" y="10"/>
                  </a:lnTo>
                  <a:lnTo>
                    <a:pt x="109" y="14"/>
                  </a:lnTo>
                  <a:lnTo>
                    <a:pt x="114" y="18"/>
                  </a:lnTo>
                  <a:lnTo>
                    <a:pt x="118" y="22"/>
                  </a:lnTo>
                  <a:lnTo>
                    <a:pt x="122" y="26"/>
                  </a:lnTo>
                  <a:lnTo>
                    <a:pt x="125" y="31"/>
                  </a:lnTo>
                  <a:lnTo>
                    <a:pt x="128" y="37"/>
                  </a:lnTo>
                  <a:lnTo>
                    <a:pt x="131" y="42"/>
                  </a:lnTo>
                  <a:lnTo>
                    <a:pt x="132" y="48"/>
                  </a:lnTo>
                  <a:lnTo>
                    <a:pt x="133" y="54"/>
                  </a:lnTo>
                  <a:lnTo>
                    <a:pt x="134" y="60"/>
                  </a:lnTo>
                  <a:lnTo>
                    <a:pt x="133" y="66"/>
                  </a:lnTo>
                  <a:lnTo>
                    <a:pt x="132" y="73"/>
                  </a:lnTo>
                  <a:lnTo>
                    <a:pt x="131" y="78"/>
                  </a:lnTo>
                  <a:lnTo>
                    <a:pt x="128" y="84"/>
                  </a:lnTo>
                  <a:lnTo>
                    <a:pt x="126" y="89"/>
                  </a:lnTo>
                  <a:lnTo>
                    <a:pt x="122" y="94"/>
                  </a:lnTo>
                  <a:lnTo>
                    <a:pt x="118" y="99"/>
                  </a:lnTo>
                  <a:lnTo>
                    <a:pt x="114" y="103"/>
                  </a:lnTo>
                  <a:lnTo>
                    <a:pt x="109" y="107"/>
                  </a:lnTo>
                  <a:lnTo>
                    <a:pt x="104" y="111"/>
                  </a:lnTo>
                  <a:lnTo>
                    <a:pt x="99" y="114"/>
                  </a:lnTo>
                  <a:lnTo>
                    <a:pt x="93" y="116"/>
                  </a:lnTo>
                  <a:lnTo>
                    <a:pt x="87" y="118"/>
                  </a:lnTo>
                  <a:lnTo>
                    <a:pt x="80" y="120"/>
                  </a:lnTo>
                  <a:lnTo>
                    <a:pt x="74" y="120"/>
                  </a:lnTo>
                  <a:lnTo>
                    <a:pt x="67" y="121"/>
                  </a:lnTo>
                  <a:lnTo>
                    <a:pt x="60" y="120"/>
                  </a:lnTo>
                  <a:lnTo>
                    <a:pt x="54" y="120"/>
                  </a:lnTo>
                  <a:lnTo>
                    <a:pt x="47" y="118"/>
                  </a:lnTo>
                  <a:lnTo>
                    <a:pt x="41" y="116"/>
                  </a:lnTo>
                  <a:lnTo>
                    <a:pt x="35" y="114"/>
                  </a:lnTo>
                  <a:lnTo>
                    <a:pt x="30" y="111"/>
                  </a:lnTo>
                  <a:lnTo>
                    <a:pt x="25" y="107"/>
                  </a:lnTo>
                  <a:lnTo>
                    <a:pt x="20" y="104"/>
                  </a:lnTo>
                  <a:lnTo>
                    <a:pt x="15" y="99"/>
                  </a:lnTo>
                  <a:lnTo>
                    <a:pt x="12" y="95"/>
                  </a:lnTo>
                  <a:lnTo>
                    <a:pt x="8" y="90"/>
                  </a:lnTo>
                  <a:lnTo>
                    <a:pt x="5" y="85"/>
                  </a:lnTo>
                  <a:lnTo>
                    <a:pt x="3" y="79"/>
                  </a:lnTo>
                  <a:lnTo>
                    <a:pt x="1" y="73"/>
                  </a:lnTo>
                  <a:lnTo>
                    <a:pt x="0" y="67"/>
                  </a:lnTo>
                  <a:lnTo>
                    <a:pt x="0" y="61"/>
                  </a:lnTo>
                  <a:close/>
                  <a:moveTo>
                    <a:pt x="12" y="65"/>
                  </a:moveTo>
                  <a:lnTo>
                    <a:pt x="13" y="70"/>
                  </a:lnTo>
                  <a:lnTo>
                    <a:pt x="14" y="74"/>
                  </a:lnTo>
                  <a:lnTo>
                    <a:pt x="16" y="79"/>
                  </a:lnTo>
                  <a:lnTo>
                    <a:pt x="18" y="83"/>
                  </a:lnTo>
                  <a:lnTo>
                    <a:pt x="21" y="87"/>
                  </a:lnTo>
                  <a:lnTo>
                    <a:pt x="24" y="91"/>
                  </a:lnTo>
                  <a:lnTo>
                    <a:pt x="27" y="94"/>
                  </a:lnTo>
                  <a:lnTo>
                    <a:pt x="31" y="97"/>
                  </a:lnTo>
                  <a:lnTo>
                    <a:pt x="36" y="100"/>
                  </a:lnTo>
                  <a:lnTo>
                    <a:pt x="40" y="103"/>
                  </a:lnTo>
                  <a:lnTo>
                    <a:pt x="45" y="105"/>
                  </a:lnTo>
                  <a:lnTo>
                    <a:pt x="50" y="106"/>
                  </a:lnTo>
                  <a:lnTo>
                    <a:pt x="55" y="107"/>
                  </a:lnTo>
                  <a:lnTo>
                    <a:pt x="61" y="108"/>
                  </a:lnTo>
                  <a:lnTo>
                    <a:pt x="66" y="109"/>
                  </a:lnTo>
                  <a:lnTo>
                    <a:pt x="72" y="108"/>
                  </a:lnTo>
                  <a:lnTo>
                    <a:pt x="78" y="108"/>
                  </a:lnTo>
                  <a:lnTo>
                    <a:pt x="83" y="106"/>
                  </a:lnTo>
                  <a:lnTo>
                    <a:pt x="88" y="105"/>
                  </a:lnTo>
                  <a:lnTo>
                    <a:pt x="93" y="103"/>
                  </a:lnTo>
                  <a:lnTo>
                    <a:pt x="97" y="100"/>
                  </a:lnTo>
                  <a:lnTo>
                    <a:pt x="102" y="97"/>
                  </a:lnTo>
                  <a:lnTo>
                    <a:pt x="106" y="95"/>
                  </a:lnTo>
                  <a:lnTo>
                    <a:pt x="109" y="91"/>
                  </a:lnTo>
                  <a:lnTo>
                    <a:pt x="112" y="87"/>
                  </a:lnTo>
                  <a:lnTo>
                    <a:pt x="115" y="83"/>
                  </a:lnTo>
                  <a:lnTo>
                    <a:pt x="117" y="79"/>
                  </a:lnTo>
                  <a:lnTo>
                    <a:pt x="119" y="75"/>
                  </a:lnTo>
                  <a:lnTo>
                    <a:pt x="120" y="70"/>
                  </a:lnTo>
                  <a:lnTo>
                    <a:pt x="121" y="66"/>
                  </a:lnTo>
                  <a:lnTo>
                    <a:pt x="122" y="61"/>
                  </a:lnTo>
                  <a:lnTo>
                    <a:pt x="121" y="56"/>
                  </a:lnTo>
                  <a:lnTo>
                    <a:pt x="121" y="51"/>
                  </a:lnTo>
                  <a:lnTo>
                    <a:pt x="119" y="47"/>
                  </a:lnTo>
                  <a:lnTo>
                    <a:pt x="117" y="42"/>
                  </a:lnTo>
                  <a:lnTo>
                    <a:pt x="115" y="38"/>
                  </a:lnTo>
                  <a:lnTo>
                    <a:pt x="113" y="34"/>
                  </a:lnTo>
                  <a:lnTo>
                    <a:pt x="109" y="31"/>
                  </a:lnTo>
                  <a:lnTo>
                    <a:pt x="106" y="27"/>
                  </a:lnTo>
                  <a:lnTo>
                    <a:pt x="102" y="24"/>
                  </a:lnTo>
                  <a:lnTo>
                    <a:pt x="98" y="21"/>
                  </a:lnTo>
                  <a:lnTo>
                    <a:pt x="93" y="19"/>
                  </a:lnTo>
                  <a:lnTo>
                    <a:pt x="89" y="17"/>
                  </a:lnTo>
                  <a:lnTo>
                    <a:pt x="83" y="15"/>
                  </a:lnTo>
                  <a:lnTo>
                    <a:pt x="78" y="14"/>
                  </a:lnTo>
                  <a:lnTo>
                    <a:pt x="73" y="13"/>
                  </a:lnTo>
                  <a:lnTo>
                    <a:pt x="67" y="13"/>
                  </a:lnTo>
                  <a:lnTo>
                    <a:pt x="61" y="13"/>
                  </a:lnTo>
                  <a:lnTo>
                    <a:pt x="56" y="14"/>
                  </a:lnTo>
                  <a:lnTo>
                    <a:pt x="50" y="15"/>
                  </a:lnTo>
                  <a:lnTo>
                    <a:pt x="45" y="16"/>
                  </a:lnTo>
                  <a:lnTo>
                    <a:pt x="41" y="18"/>
                  </a:lnTo>
                  <a:lnTo>
                    <a:pt x="36" y="21"/>
                  </a:lnTo>
                  <a:lnTo>
                    <a:pt x="32" y="24"/>
                  </a:lnTo>
                  <a:lnTo>
                    <a:pt x="28" y="27"/>
                  </a:lnTo>
                  <a:lnTo>
                    <a:pt x="24" y="30"/>
                  </a:lnTo>
                  <a:lnTo>
                    <a:pt x="21" y="34"/>
                  </a:lnTo>
                  <a:lnTo>
                    <a:pt x="19" y="38"/>
                  </a:lnTo>
                  <a:lnTo>
                    <a:pt x="16" y="42"/>
                  </a:lnTo>
                  <a:lnTo>
                    <a:pt x="14" y="46"/>
                  </a:lnTo>
                  <a:lnTo>
                    <a:pt x="13" y="51"/>
                  </a:lnTo>
                  <a:lnTo>
                    <a:pt x="12" y="55"/>
                  </a:lnTo>
                  <a:lnTo>
                    <a:pt x="12" y="60"/>
                  </a:lnTo>
                  <a:lnTo>
                    <a:pt x="12" y="65"/>
                  </a:lnTo>
                  <a:close/>
                </a:path>
              </a:pathLst>
            </a:custGeom>
            <a:solidFill>
              <a:srgbClr val="FF0000"/>
            </a:solidFill>
            <a:ln w="0" cap="flat">
              <a:solidFill>
                <a:srgbClr val="FF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70" name="Rectangle 169">
              <a:extLst>
                <a:ext uri="{FF2B5EF4-FFF2-40B4-BE49-F238E27FC236}">
                  <a16:creationId xmlns:a16="http://schemas.microsoft.com/office/drawing/2014/main" id="{00000000-0008-0000-0000-0000AA000000}"/>
                </a:ext>
              </a:extLst>
            </xdr:cNvPr>
            <xdr:cNvSpPr>
              <a:spLocks noChangeArrowheads="1"/>
            </xdr:cNvSpPr>
          </xdr:nvSpPr>
          <xdr:spPr bwMode="auto">
            <a:xfrm>
              <a:off x="702" y="2777"/>
              <a:ext cx="90" cy="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kumimoji="0" lang="en-US" sz="1100" b="0" i="0" u="none" strike="noStrike" cap="none" normalizeH="0" baseline="0">
                  <a:ln>
                    <a:noFill/>
                  </a:ln>
                  <a:solidFill>
                    <a:srgbClr val="FF0000"/>
                  </a:solidFill>
                  <a:effectLst/>
                  <a:latin typeface="Comic Sans MS" pitchFamily="66" charset="0"/>
                  <a:cs typeface="Arial" pitchFamily="34" charset="0"/>
                </a:rPr>
                <a:t>L</a:t>
              </a:r>
              <a:endParaRPr kumimoji="0" lang="en-US" sz="1800" b="0" i="0" u="none" strike="noStrike" cap="none" normalizeH="0" baseline="0">
                <a:ln>
                  <a:noFill/>
                </a:ln>
                <a:solidFill>
                  <a:schemeClr val="tx1"/>
                </a:solidFill>
                <a:effectLst/>
                <a:latin typeface="Arial" pitchFamily="34" charset="0"/>
                <a:cs typeface="Arial" pitchFamily="34" charset="0"/>
              </a:endParaRPr>
            </a:p>
          </xdr:txBody>
        </xdr:sp>
        <xdr:sp macro="" textlink="">
          <xdr:nvSpPr>
            <xdr:cNvPr id="171" name="Freeform 170">
              <a:extLst>
                <a:ext uri="{FF2B5EF4-FFF2-40B4-BE49-F238E27FC236}">
                  <a16:creationId xmlns:a16="http://schemas.microsoft.com/office/drawing/2014/main" id="{00000000-0008-0000-0000-0000AB000000}"/>
                </a:ext>
              </a:extLst>
            </xdr:cNvPr>
            <xdr:cNvSpPr>
              <a:spLocks/>
            </xdr:cNvSpPr>
          </xdr:nvSpPr>
          <xdr:spPr bwMode="auto">
            <a:xfrm>
              <a:off x="718" y="1672"/>
              <a:ext cx="3677" cy="1122"/>
            </a:xfrm>
            <a:custGeom>
              <a:avLst/>
              <a:gdLst>
                <a:gd name="T0" fmla="*/ 687 w 20398"/>
                <a:gd name="T1" fmla="*/ 5517 h 6225"/>
                <a:gd name="T2" fmla="*/ 870 w 20398"/>
                <a:gd name="T3" fmla="*/ 5191 h 6225"/>
                <a:gd name="T4" fmla="*/ 1105 w 20398"/>
                <a:gd name="T5" fmla="*/ 4772 h 6225"/>
                <a:gd name="T6" fmla="*/ 1280 w 20398"/>
                <a:gd name="T7" fmla="*/ 4414 h 6225"/>
                <a:gd name="T8" fmla="*/ 1310 w 20398"/>
                <a:gd name="T9" fmla="*/ 4338 h 6225"/>
                <a:gd name="T10" fmla="*/ 1439 w 20398"/>
                <a:gd name="T11" fmla="*/ 4021 h 6225"/>
                <a:gd name="T12" fmla="*/ 1523 w 20398"/>
                <a:gd name="T13" fmla="*/ 3853 h 6225"/>
                <a:gd name="T14" fmla="*/ 1787 w 20398"/>
                <a:gd name="T15" fmla="*/ 3398 h 6225"/>
                <a:gd name="T16" fmla="*/ 2330 w 20398"/>
                <a:gd name="T17" fmla="*/ 2670 h 6225"/>
                <a:gd name="T18" fmla="*/ 2640 w 20398"/>
                <a:gd name="T19" fmla="*/ 2265 h 6225"/>
                <a:gd name="T20" fmla="*/ 2926 w 20398"/>
                <a:gd name="T21" fmla="*/ 2005 h 6225"/>
                <a:gd name="T22" fmla="*/ 3339 w 20398"/>
                <a:gd name="T23" fmla="*/ 1516 h 6225"/>
                <a:gd name="T24" fmla="*/ 3831 w 20398"/>
                <a:gd name="T25" fmla="*/ 1082 h 6225"/>
                <a:gd name="T26" fmla="*/ 4203 w 20398"/>
                <a:gd name="T27" fmla="*/ 811 h 6225"/>
                <a:gd name="T28" fmla="*/ 4642 w 20398"/>
                <a:gd name="T29" fmla="*/ 562 h 6225"/>
                <a:gd name="T30" fmla="*/ 6078 w 20398"/>
                <a:gd name="T31" fmla="*/ 420 h 6225"/>
                <a:gd name="T32" fmla="*/ 8368 w 20398"/>
                <a:gd name="T33" fmla="*/ 364 h 6225"/>
                <a:gd name="T34" fmla="*/ 9517 w 20398"/>
                <a:gd name="T35" fmla="*/ 349 h 6225"/>
                <a:gd name="T36" fmla="*/ 10496 w 20398"/>
                <a:gd name="T37" fmla="*/ 276 h 6225"/>
                <a:gd name="T38" fmla="*/ 10904 w 20398"/>
                <a:gd name="T39" fmla="*/ 216 h 6225"/>
                <a:gd name="T40" fmla="*/ 11353 w 20398"/>
                <a:gd name="T41" fmla="*/ 145 h 6225"/>
                <a:gd name="T42" fmla="*/ 11414 w 20398"/>
                <a:gd name="T43" fmla="*/ 133 h 6225"/>
                <a:gd name="T44" fmla="*/ 12041 w 20398"/>
                <a:gd name="T45" fmla="*/ 159 h 6225"/>
                <a:gd name="T46" fmla="*/ 14634 w 20398"/>
                <a:gd name="T47" fmla="*/ 242 h 6225"/>
                <a:gd name="T48" fmla="*/ 19651 w 20398"/>
                <a:gd name="T49" fmla="*/ 189 h 6225"/>
                <a:gd name="T50" fmla="*/ 19863 w 20398"/>
                <a:gd name="T51" fmla="*/ 382 h 6225"/>
                <a:gd name="T52" fmla="*/ 20080 w 20398"/>
                <a:gd name="T53" fmla="*/ 681 h 6225"/>
                <a:gd name="T54" fmla="*/ 20156 w 20398"/>
                <a:gd name="T55" fmla="*/ 964 h 6225"/>
                <a:gd name="T56" fmla="*/ 20328 w 20398"/>
                <a:gd name="T57" fmla="*/ 1324 h 6225"/>
                <a:gd name="T58" fmla="*/ 20316 w 20398"/>
                <a:gd name="T59" fmla="*/ 1837 h 6225"/>
                <a:gd name="T60" fmla="*/ 20398 w 20398"/>
                <a:gd name="T61" fmla="*/ 2590 h 6225"/>
                <a:gd name="T62" fmla="*/ 20304 w 20398"/>
                <a:gd name="T63" fmla="*/ 2112 h 6225"/>
                <a:gd name="T64" fmla="*/ 20302 w 20398"/>
                <a:gd name="T65" fmla="*/ 1447 h 6225"/>
                <a:gd name="T66" fmla="*/ 20173 w 20398"/>
                <a:gd name="T67" fmla="*/ 1091 h 6225"/>
                <a:gd name="T68" fmla="*/ 20077 w 20398"/>
                <a:gd name="T69" fmla="*/ 801 h 6225"/>
                <a:gd name="T70" fmla="*/ 19894 w 20398"/>
                <a:gd name="T71" fmla="*/ 406 h 6225"/>
                <a:gd name="T72" fmla="*/ 19653 w 20398"/>
                <a:gd name="T73" fmla="*/ 289 h 6225"/>
                <a:gd name="T74" fmla="*/ 15733 w 20398"/>
                <a:gd name="T75" fmla="*/ 169 h 6225"/>
                <a:gd name="T76" fmla="*/ 13985 w 20398"/>
                <a:gd name="T77" fmla="*/ 220 h 6225"/>
                <a:gd name="T78" fmla="*/ 11481 w 20398"/>
                <a:gd name="T79" fmla="*/ 138 h 6225"/>
                <a:gd name="T80" fmla="*/ 11415 w 20398"/>
                <a:gd name="T81" fmla="*/ 155 h 6225"/>
                <a:gd name="T82" fmla="*/ 10974 w 20398"/>
                <a:gd name="T83" fmla="*/ 238 h 6225"/>
                <a:gd name="T84" fmla="*/ 10794 w 20398"/>
                <a:gd name="T85" fmla="*/ 259 h 6225"/>
                <a:gd name="T86" fmla="*/ 9815 w 20398"/>
                <a:gd name="T87" fmla="*/ 363 h 6225"/>
                <a:gd name="T88" fmla="*/ 8740 w 20398"/>
                <a:gd name="T89" fmla="*/ 391 h 6225"/>
                <a:gd name="T90" fmla="*/ 7594 w 20398"/>
                <a:gd name="T91" fmla="*/ 359 h 6225"/>
                <a:gd name="T92" fmla="*/ 4856 w 20398"/>
                <a:gd name="T93" fmla="*/ 533 h 6225"/>
                <a:gd name="T94" fmla="*/ 4291 w 20398"/>
                <a:gd name="T95" fmla="*/ 746 h 6225"/>
                <a:gd name="T96" fmla="*/ 4006 w 20398"/>
                <a:gd name="T97" fmla="*/ 1001 h 6225"/>
                <a:gd name="T98" fmla="*/ 3530 w 20398"/>
                <a:gd name="T99" fmla="*/ 1406 h 6225"/>
                <a:gd name="T100" fmla="*/ 3054 w 20398"/>
                <a:gd name="T101" fmla="*/ 1856 h 6225"/>
                <a:gd name="T102" fmla="*/ 2759 w 20398"/>
                <a:gd name="T103" fmla="*/ 2176 h 6225"/>
                <a:gd name="T104" fmla="*/ 2417 w 20398"/>
                <a:gd name="T105" fmla="*/ 2543 h 6225"/>
                <a:gd name="T106" fmla="*/ 1907 w 20398"/>
                <a:gd name="T107" fmla="*/ 3266 h 6225"/>
                <a:gd name="T108" fmla="*/ 1575 w 20398"/>
                <a:gd name="T109" fmla="*/ 3778 h 6225"/>
                <a:gd name="T110" fmla="*/ 1476 w 20398"/>
                <a:gd name="T111" fmla="*/ 3974 h 6225"/>
                <a:gd name="T112" fmla="*/ 1342 w 20398"/>
                <a:gd name="T113" fmla="*/ 4328 h 6225"/>
                <a:gd name="T114" fmla="*/ 1318 w 20398"/>
                <a:gd name="T115" fmla="*/ 4368 h 6225"/>
                <a:gd name="T116" fmla="*/ 1171 w 20398"/>
                <a:gd name="T117" fmla="*/ 4681 h 6225"/>
                <a:gd name="T118" fmla="*/ 938 w 20398"/>
                <a:gd name="T119" fmla="*/ 5114 h 6225"/>
                <a:gd name="T120" fmla="*/ 725 w 20398"/>
                <a:gd name="T121" fmla="*/ 5492 h 6225"/>
                <a:gd name="T122" fmla="*/ 151 w 20398"/>
                <a:gd name="T123" fmla="*/ 6113 h 62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20398" h="6225">
                  <a:moveTo>
                    <a:pt x="0" y="6208"/>
                  </a:moveTo>
                  <a:lnTo>
                    <a:pt x="43" y="6169"/>
                  </a:lnTo>
                  <a:lnTo>
                    <a:pt x="89" y="6131"/>
                  </a:lnTo>
                  <a:lnTo>
                    <a:pt x="137" y="6094"/>
                  </a:lnTo>
                  <a:lnTo>
                    <a:pt x="185" y="6058"/>
                  </a:lnTo>
                  <a:lnTo>
                    <a:pt x="284" y="5987"/>
                  </a:lnTo>
                  <a:lnTo>
                    <a:pt x="380" y="5915"/>
                  </a:lnTo>
                  <a:lnTo>
                    <a:pt x="426" y="5878"/>
                  </a:lnTo>
                  <a:lnTo>
                    <a:pt x="471" y="5841"/>
                  </a:lnTo>
                  <a:lnTo>
                    <a:pt x="513" y="5802"/>
                  </a:lnTo>
                  <a:lnTo>
                    <a:pt x="551" y="5761"/>
                  </a:lnTo>
                  <a:lnTo>
                    <a:pt x="586" y="5719"/>
                  </a:lnTo>
                  <a:lnTo>
                    <a:pt x="617" y="5675"/>
                  </a:lnTo>
                  <a:lnTo>
                    <a:pt x="644" y="5628"/>
                  </a:lnTo>
                  <a:lnTo>
                    <a:pt x="665" y="5579"/>
                  </a:lnTo>
                  <a:lnTo>
                    <a:pt x="670" y="5565"/>
                  </a:lnTo>
                  <a:lnTo>
                    <a:pt x="674" y="5553"/>
                  </a:lnTo>
                  <a:lnTo>
                    <a:pt x="682" y="5532"/>
                  </a:lnTo>
                  <a:lnTo>
                    <a:pt x="687" y="5517"/>
                  </a:lnTo>
                  <a:lnTo>
                    <a:pt x="691" y="5506"/>
                  </a:lnTo>
                  <a:lnTo>
                    <a:pt x="695" y="5497"/>
                  </a:lnTo>
                  <a:lnTo>
                    <a:pt x="698" y="5490"/>
                  </a:lnTo>
                  <a:lnTo>
                    <a:pt x="704" y="5479"/>
                  </a:lnTo>
                  <a:lnTo>
                    <a:pt x="709" y="5473"/>
                  </a:lnTo>
                  <a:lnTo>
                    <a:pt x="714" y="5467"/>
                  </a:lnTo>
                  <a:lnTo>
                    <a:pt x="720" y="5458"/>
                  </a:lnTo>
                  <a:lnTo>
                    <a:pt x="729" y="5446"/>
                  </a:lnTo>
                  <a:lnTo>
                    <a:pt x="740" y="5430"/>
                  </a:lnTo>
                  <a:lnTo>
                    <a:pt x="747" y="5420"/>
                  </a:lnTo>
                  <a:lnTo>
                    <a:pt x="754" y="5408"/>
                  </a:lnTo>
                  <a:lnTo>
                    <a:pt x="762" y="5396"/>
                  </a:lnTo>
                  <a:lnTo>
                    <a:pt x="772" y="5381"/>
                  </a:lnTo>
                  <a:lnTo>
                    <a:pt x="782" y="5365"/>
                  </a:lnTo>
                  <a:lnTo>
                    <a:pt x="793" y="5347"/>
                  </a:lnTo>
                  <a:lnTo>
                    <a:pt x="826" y="5290"/>
                  </a:lnTo>
                  <a:lnTo>
                    <a:pt x="856" y="5232"/>
                  </a:lnTo>
                  <a:lnTo>
                    <a:pt x="864" y="5212"/>
                  </a:lnTo>
                  <a:lnTo>
                    <a:pt x="870" y="5191"/>
                  </a:lnTo>
                  <a:lnTo>
                    <a:pt x="877" y="5169"/>
                  </a:lnTo>
                  <a:lnTo>
                    <a:pt x="888" y="5147"/>
                  </a:lnTo>
                  <a:cubicBezTo>
                    <a:pt x="888" y="5146"/>
                    <a:pt x="888" y="5145"/>
                    <a:pt x="889" y="5145"/>
                  </a:cubicBezTo>
                  <a:lnTo>
                    <a:pt x="919" y="5101"/>
                  </a:lnTo>
                  <a:lnTo>
                    <a:pt x="952" y="5058"/>
                  </a:lnTo>
                  <a:lnTo>
                    <a:pt x="985" y="5015"/>
                  </a:lnTo>
                  <a:lnTo>
                    <a:pt x="1016" y="4972"/>
                  </a:lnTo>
                  <a:lnTo>
                    <a:pt x="1033" y="4946"/>
                  </a:lnTo>
                  <a:lnTo>
                    <a:pt x="1047" y="4924"/>
                  </a:lnTo>
                  <a:lnTo>
                    <a:pt x="1057" y="4906"/>
                  </a:lnTo>
                  <a:lnTo>
                    <a:pt x="1065" y="4890"/>
                  </a:lnTo>
                  <a:lnTo>
                    <a:pt x="1071" y="4878"/>
                  </a:lnTo>
                  <a:lnTo>
                    <a:pt x="1075" y="4867"/>
                  </a:lnTo>
                  <a:lnTo>
                    <a:pt x="1082" y="4846"/>
                  </a:lnTo>
                  <a:lnTo>
                    <a:pt x="1085" y="4835"/>
                  </a:lnTo>
                  <a:lnTo>
                    <a:pt x="1088" y="4823"/>
                  </a:lnTo>
                  <a:lnTo>
                    <a:pt x="1092" y="4809"/>
                  </a:lnTo>
                  <a:lnTo>
                    <a:pt x="1098" y="4792"/>
                  </a:lnTo>
                  <a:lnTo>
                    <a:pt x="1105" y="4772"/>
                  </a:lnTo>
                  <a:lnTo>
                    <a:pt x="1114" y="4748"/>
                  </a:lnTo>
                  <a:lnTo>
                    <a:pt x="1126" y="4720"/>
                  </a:lnTo>
                  <a:lnTo>
                    <a:pt x="1142" y="4686"/>
                  </a:lnTo>
                  <a:lnTo>
                    <a:pt x="1149" y="4670"/>
                  </a:lnTo>
                  <a:lnTo>
                    <a:pt x="1158" y="4653"/>
                  </a:lnTo>
                  <a:lnTo>
                    <a:pt x="1178" y="4616"/>
                  </a:lnTo>
                  <a:lnTo>
                    <a:pt x="1199" y="4578"/>
                  </a:lnTo>
                  <a:lnTo>
                    <a:pt x="1220" y="4541"/>
                  </a:lnTo>
                  <a:lnTo>
                    <a:pt x="1230" y="4523"/>
                  </a:lnTo>
                  <a:lnTo>
                    <a:pt x="1239" y="4507"/>
                  </a:lnTo>
                  <a:lnTo>
                    <a:pt x="1248" y="4493"/>
                  </a:lnTo>
                  <a:lnTo>
                    <a:pt x="1255" y="4480"/>
                  </a:lnTo>
                  <a:lnTo>
                    <a:pt x="1261" y="4470"/>
                  </a:lnTo>
                  <a:lnTo>
                    <a:pt x="1266" y="4462"/>
                  </a:lnTo>
                  <a:lnTo>
                    <a:pt x="1269" y="4457"/>
                  </a:lnTo>
                  <a:lnTo>
                    <a:pt x="1270" y="4455"/>
                  </a:lnTo>
                  <a:lnTo>
                    <a:pt x="1268" y="4458"/>
                  </a:lnTo>
                  <a:lnTo>
                    <a:pt x="1275" y="4434"/>
                  </a:lnTo>
                  <a:lnTo>
                    <a:pt x="1280" y="4414"/>
                  </a:lnTo>
                  <a:lnTo>
                    <a:pt x="1285" y="4397"/>
                  </a:lnTo>
                  <a:lnTo>
                    <a:pt x="1289" y="4383"/>
                  </a:lnTo>
                  <a:lnTo>
                    <a:pt x="1292" y="4371"/>
                  </a:lnTo>
                  <a:lnTo>
                    <a:pt x="1295" y="4362"/>
                  </a:lnTo>
                  <a:lnTo>
                    <a:pt x="1296" y="4355"/>
                  </a:lnTo>
                  <a:lnTo>
                    <a:pt x="1298" y="4349"/>
                  </a:lnTo>
                  <a:lnTo>
                    <a:pt x="1299" y="4346"/>
                  </a:lnTo>
                  <a:lnTo>
                    <a:pt x="1300" y="4343"/>
                  </a:lnTo>
                  <a:cubicBezTo>
                    <a:pt x="1300" y="4342"/>
                    <a:pt x="1301" y="4341"/>
                    <a:pt x="1302" y="4340"/>
                  </a:cubicBezTo>
                  <a:lnTo>
                    <a:pt x="1302" y="4339"/>
                  </a:lnTo>
                  <a:cubicBezTo>
                    <a:pt x="1305" y="4335"/>
                    <a:pt x="1310" y="4333"/>
                    <a:pt x="1315" y="4334"/>
                  </a:cubicBezTo>
                  <a:cubicBezTo>
                    <a:pt x="1319" y="4335"/>
                    <a:pt x="1323" y="4339"/>
                    <a:pt x="1324" y="4344"/>
                  </a:cubicBezTo>
                  <a:lnTo>
                    <a:pt x="1324" y="4345"/>
                  </a:lnTo>
                  <a:lnTo>
                    <a:pt x="1323" y="4343"/>
                  </a:lnTo>
                  <a:lnTo>
                    <a:pt x="1324" y="4345"/>
                  </a:lnTo>
                  <a:lnTo>
                    <a:pt x="1316" y="4338"/>
                  </a:lnTo>
                  <a:lnTo>
                    <a:pt x="1318" y="4338"/>
                  </a:lnTo>
                  <a:lnTo>
                    <a:pt x="1307" y="4341"/>
                  </a:lnTo>
                  <a:lnTo>
                    <a:pt x="1310" y="4338"/>
                  </a:lnTo>
                  <a:lnTo>
                    <a:pt x="1308" y="4340"/>
                  </a:lnTo>
                  <a:lnTo>
                    <a:pt x="1310" y="4337"/>
                  </a:lnTo>
                  <a:lnTo>
                    <a:pt x="1313" y="4332"/>
                  </a:lnTo>
                  <a:lnTo>
                    <a:pt x="1317" y="4326"/>
                  </a:lnTo>
                  <a:lnTo>
                    <a:pt x="1321" y="4318"/>
                  </a:lnTo>
                  <a:lnTo>
                    <a:pt x="1326" y="4306"/>
                  </a:lnTo>
                  <a:lnTo>
                    <a:pt x="1333" y="4292"/>
                  </a:lnTo>
                  <a:lnTo>
                    <a:pt x="1340" y="4276"/>
                  </a:lnTo>
                  <a:lnTo>
                    <a:pt x="1349" y="4256"/>
                  </a:lnTo>
                  <a:lnTo>
                    <a:pt x="1358" y="4233"/>
                  </a:lnTo>
                  <a:lnTo>
                    <a:pt x="1369" y="4206"/>
                  </a:lnTo>
                  <a:lnTo>
                    <a:pt x="1382" y="4175"/>
                  </a:lnTo>
                  <a:lnTo>
                    <a:pt x="1396" y="4140"/>
                  </a:lnTo>
                  <a:lnTo>
                    <a:pt x="1406" y="4114"/>
                  </a:lnTo>
                  <a:lnTo>
                    <a:pt x="1414" y="4091"/>
                  </a:lnTo>
                  <a:lnTo>
                    <a:pt x="1422" y="4071"/>
                  </a:lnTo>
                  <a:lnTo>
                    <a:pt x="1429" y="4052"/>
                  </a:lnTo>
                  <a:lnTo>
                    <a:pt x="1434" y="4036"/>
                  </a:lnTo>
                  <a:lnTo>
                    <a:pt x="1439" y="4021"/>
                  </a:lnTo>
                  <a:lnTo>
                    <a:pt x="1443" y="4009"/>
                  </a:lnTo>
                  <a:lnTo>
                    <a:pt x="1446" y="3999"/>
                  </a:lnTo>
                  <a:lnTo>
                    <a:pt x="1448" y="3989"/>
                  </a:lnTo>
                  <a:lnTo>
                    <a:pt x="1450" y="3981"/>
                  </a:lnTo>
                  <a:lnTo>
                    <a:pt x="1452" y="3969"/>
                  </a:lnTo>
                  <a:lnTo>
                    <a:pt x="1454" y="3961"/>
                  </a:lnTo>
                  <a:lnTo>
                    <a:pt x="1454" y="3956"/>
                  </a:lnTo>
                  <a:lnTo>
                    <a:pt x="1455" y="3949"/>
                  </a:lnTo>
                  <a:cubicBezTo>
                    <a:pt x="1455" y="3949"/>
                    <a:pt x="1455" y="3948"/>
                    <a:pt x="1456" y="3947"/>
                  </a:cubicBezTo>
                  <a:lnTo>
                    <a:pt x="1457" y="3943"/>
                  </a:lnTo>
                  <a:lnTo>
                    <a:pt x="1461" y="3935"/>
                  </a:lnTo>
                  <a:lnTo>
                    <a:pt x="1467" y="3926"/>
                  </a:lnTo>
                  <a:lnTo>
                    <a:pt x="1476" y="3915"/>
                  </a:lnTo>
                  <a:lnTo>
                    <a:pt x="1488" y="3899"/>
                  </a:lnTo>
                  <a:lnTo>
                    <a:pt x="1495" y="3889"/>
                  </a:lnTo>
                  <a:lnTo>
                    <a:pt x="1504" y="3878"/>
                  </a:lnTo>
                  <a:lnTo>
                    <a:pt x="1513" y="3864"/>
                  </a:lnTo>
                  <a:lnTo>
                    <a:pt x="1525" y="3849"/>
                  </a:lnTo>
                  <a:lnTo>
                    <a:pt x="1523" y="3853"/>
                  </a:lnTo>
                  <a:lnTo>
                    <a:pt x="1530" y="3831"/>
                  </a:lnTo>
                  <a:lnTo>
                    <a:pt x="1536" y="3809"/>
                  </a:lnTo>
                  <a:lnTo>
                    <a:pt x="1544" y="3787"/>
                  </a:lnTo>
                  <a:lnTo>
                    <a:pt x="1555" y="3765"/>
                  </a:lnTo>
                  <a:cubicBezTo>
                    <a:pt x="1556" y="3764"/>
                    <a:pt x="1556" y="3763"/>
                    <a:pt x="1557" y="3762"/>
                  </a:cubicBezTo>
                  <a:lnTo>
                    <a:pt x="1571" y="3746"/>
                  </a:lnTo>
                  <a:cubicBezTo>
                    <a:pt x="1571" y="3746"/>
                    <a:pt x="1572" y="3745"/>
                    <a:pt x="1573" y="3745"/>
                  </a:cubicBezTo>
                  <a:lnTo>
                    <a:pt x="1590" y="3732"/>
                  </a:lnTo>
                  <a:lnTo>
                    <a:pt x="1607" y="3718"/>
                  </a:lnTo>
                  <a:lnTo>
                    <a:pt x="1621" y="3704"/>
                  </a:lnTo>
                  <a:lnTo>
                    <a:pt x="1646" y="3671"/>
                  </a:lnTo>
                  <a:lnTo>
                    <a:pt x="1670" y="3636"/>
                  </a:lnTo>
                  <a:lnTo>
                    <a:pt x="1693" y="3600"/>
                  </a:lnTo>
                  <a:lnTo>
                    <a:pt x="1715" y="3563"/>
                  </a:lnTo>
                  <a:lnTo>
                    <a:pt x="1729" y="3535"/>
                  </a:lnTo>
                  <a:lnTo>
                    <a:pt x="1743" y="3503"/>
                  </a:lnTo>
                  <a:lnTo>
                    <a:pt x="1757" y="3469"/>
                  </a:lnTo>
                  <a:lnTo>
                    <a:pt x="1772" y="3434"/>
                  </a:lnTo>
                  <a:lnTo>
                    <a:pt x="1787" y="3398"/>
                  </a:lnTo>
                  <a:lnTo>
                    <a:pt x="1804" y="3363"/>
                  </a:lnTo>
                  <a:lnTo>
                    <a:pt x="1822" y="3331"/>
                  </a:lnTo>
                  <a:lnTo>
                    <a:pt x="1842" y="3303"/>
                  </a:lnTo>
                  <a:lnTo>
                    <a:pt x="1865" y="3276"/>
                  </a:lnTo>
                  <a:lnTo>
                    <a:pt x="1889" y="3250"/>
                  </a:lnTo>
                  <a:lnTo>
                    <a:pt x="1939" y="3200"/>
                  </a:lnTo>
                  <a:lnTo>
                    <a:pt x="1988" y="3151"/>
                  </a:lnTo>
                  <a:lnTo>
                    <a:pt x="2012" y="3126"/>
                  </a:lnTo>
                  <a:lnTo>
                    <a:pt x="2034" y="3100"/>
                  </a:lnTo>
                  <a:lnTo>
                    <a:pt x="2043" y="3088"/>
                  </a:lnTo>
                  <a:lnTo>
                    <a:pt x="2051" y="3074"/>
                  </a:lnTo>
                  <a:lnTo>
                    <a:pt x="2065" y="3046"/>
                  </a:lnTo>
                  <a:lnTo>
                    <a:pt x="2079" y="3017"/>
                  </a:lnTo>
                  <a:lnTo>
                    <a:pt x="2096" y="2987"/>
                  </a:lnTo>
                  <a:lnTo>
                    <a:pt x="2174" y="2870"/>
                  </a:lnTo>
                  <a:lnTo>
                    <a:pt x="2255" y="2756"/>
                  </a:lnTo>
                  <a:lnTo>
                    <a:pt x="2280" y="2726"/>
                  </a:lnTo>
                  <a:lnTo>
                    <a:pt x="2306" y="2698"/>
                  </a:lnTo>
                  <a:lnTo>
                    <a:pt x="2330" y="2670"/>
                  </a:lnTo>
                  <a:lnTo>
                    <a:pt x="2351" y="2641"/>
                  </a:lnTo>
                  <a:lnTo>
                    <a:pt x="2359" y="2625"/>
                  </a:lnTo>
                  <a:lnTo>
                    <a:pt x="2367" y="2608"/>
                  </a:lnTo>
                  <a:lnTo>
                    <a:pt x="2380" y="2571"/>
                  </a:lnTo>
                  <a:lnTo>
                    <a:pt x="2394" y="2534"/>
                  </a:lnTo>
                  <a:lnTo>
                    <a:pt x="2403" y="2516"/>
                  </a:lnTo>
                  <a:lnTo>
                    <a:pt x="2414" y="2498"/>
                  </a:lnTo>
                  <a:lnTo>
                    <a:pt x="2425" y="2484"/>
                  </a:lnTo>
                  <a:lnTo>
                    <a:pt x="2436" y="2472"/>
                  </a:lnTo>
                  <a:lnTo>
                    <a:pt x="2462" y="2450"/>
                  </a:lnTo>
                  <a:lnTo>
                    <a:pt x="2488" y="2430"/>
                  </a:lnTo>
                  <a:lnTo>
                    <a:pt x="2511" y="2409"/>
                  </a:lnTo>
                  <a:lnTo>
                    <a:pt x="2510" y="2410"/>
                  </a:lnTo>
                  <a:lnTo>
                    <a:pt x="2527" y="2389"/>
                  </a:lnTo>
                  <a:lnTo>
                    <a:pt x="2541" y="2368"/>
                  </a:lnTo>
                  <a:lnTo>
                    <a:pt x="2556" y="2345"/>
                  </a:lnTo>
                  <a:lnTo>
                    <a:pt x="2574" y="2324"/>
                  </a:lnTo>
                  <a:lnTo>
                    <a:pt x="2606" y="2293"/>
                  </a:lnTo>
                  <a:lnTo>
                    <a:pt x="2640" y="2265"/>
                  </a:lnTo>
                  <a:lnTo>
                    <a:pt x="2673" y="2237"/>
                  </a:lnTo>
                  <a:lnTo>
                    <a:pt x="2688" y="2223"/>
                  </a:lnTo>
                  <a:lnTo>
                    <a:pt x="2701" y="2208"/>
                  </a:lnTo>
                  <a:lnTo>
                    <a:pt x="2722" y="2182"/>
                  </a:lnTo>
                  <a:lnTo>
                    <a:pt x="2740" y="2160"/>
                  </a:lnTo>
                  <a:lnTo>
                    <a:pt x="2754" y="2143"/>
                  </a:lnTo>
                  <a:lnTo>
                    <a:pt x="2765" y="2129"/>
                  </a:lnTo>
                  <a:lnTo>
                    <a:pt x="2775" y="2117"/>
                  </a:lnTo>
                  <a:lnTo>
                    <a:pt x="2783" y="2107"/>
                  </a:lnTo>
                  <a:lnTo>
                    <a:pt x="2790" y="2100"/>
                  </a:lnTo>
                  <a:lnTo>
                    <a:pt x="2798" y="2092"/>
                  </a:lnTo>
                  <a:lnTo>
                    <a:pt x="2805" y="2086"/>
                  </a:lnTo>
                  <a:lnTo>
                    <a:pt x="2814" y="2079"/>
                  </a:lnTo>
                  <a:lnTo>
                    <a:pt x="2825" y="2072"/>
                  </a:lnTo>
                  <a:lnTo>
                    <a:pt x="2838" y="2063"/>
                  </a:lnTo>
                  <a:lnTo>
                    <a:pt x="2854" y="2053"/>
                  </a:lnTo>
                  <a:lnTo>
                    <a:pt x="2873" y="2040"/>
                  </a:lnTo>
                  <a:lnTo>
                    <a:pt x="2897" y="2024"/>
                  </a:lnTo>
                  <a:lnTo>
                    <a:pt x="2926" y="2005"/>
                  </a:lnTo>
                  <a:lnTo>
                    <a:pt x="2923" y="2008"/>
                  </a:lnTo>
                  <a:lnTo>
                    <a:pt x="2946" y="1973"/>
                  </a:lnTo>
                  <a:lnTo>
                    <a:pt x="2968" y="1939"/>
                  </a:lnTo>
                  <a:lnTo>
                    <a:pt x="3011" y="1874"/>
                  </a:lnTo>
                  <a:lnTo>
                    <a:pt x="3034" y="1842"/>
                  </a:lnTo>
                  <a:lnTo>
                    <a:pt x="3059" y="1810"/>
                  </a:lnTo>
                  <a:lnTo>
                    <a:pt x="3085" y="1779"/>
                  </a:lnTo>
                  <a:lnTo>
                    <a:pt x="3115" y="1747"/>
                  </a:lnTo>
                  <a:lnTo>
                    <a:pt x="3135" y="1728"/>
                  </a:lnTo>
                  <a:lnTo>
                    <a:pt x="3156" y="1711"/>
                  </a:lnTo>
                  <a:lnTo>
                    <a:pt x="3199" y="1677"/>
                  </a:lnTo>
                  <a:lnTo>
                    <a:pt x="3239" y="1642"/>
                  </a:lnTo>
                  <a:lnTo>
                    <a:pt x="3257" y="1624"/>
                  </a:lnTo>
                  <a:lnTo>
                    <a:pt x="3273" y="1604"/>
                  </a:lnTo>
                  <a:lnTo>
                    <a:pt x="3288" y="1583"/>
                  </a:lnTo>
                  <a:lnTo>
                    <a:pt x="3302" y="1560"/>
                  </a:lnTo>
                  <a:lnTo>
                    <a:pt x="3318" y="1538"/>
                  </a:lnTo>
                  <a:lnTo>
                    <a:pt x="3337" y="1517"/>
                  </a:lnTo>
                  <a:cubicBezTo>
                    <a:pt x="3338" y="1517"/>
                    <a:pt x="3338" y="1516"/>
                    <a:pt x="3339" y="1516"/>
                  </a:cubicBezTo>
                  <a:lnTo>
                    <a:pt x="3369" y="1493"/>
                  </a:lnTo>
                  <a:lnTo>
                    <a:pt x="3402" y="1471"/>
                  </a:lnTo>
                  <a:lnTo>
                    <a:pt x="3435" y="1451"/>
                  </a:lnTo>
                  <a:lnTo>
                    <a:pt x="3466" y="1429"/>
                  </a:lnTo>
                  <a:lnTo>
                    <a:pt x="3514" y="1388"/>
                  </a:lnTo>
                  <a:lnTo>
                    <a:pt x="3562" y="1345"/>
                  </a:lnTo>
                  <a:lnTo>
                    <a:pt x="3656" y="1257"/>
                  </a:lnTo>
                  <a:lnTo>
                    <a:pt x="3673" y="1243"/>
                  </a:lnTo>
                  <a:lnTo>
                    <a:pt x="3690" y="1229"/>
                  </a:lnTo>
                  <a:lnTo>
                    <a:pt x="3705" y="1216"/>
                  </a:lnTo>
                  <a:lnTo>
                    <a:pt x="3718" y="1201"/>
                  </a:lnTo>
                  <a:lnTo>
                    <a:pt x="3732" y="1180"/>
                  </a:lnTo>
                  <a:lnTo>
                    <a:pt x="3746" y="1157"/>
                  </a:lnTo>
                  <a:lnTo>
                    <a:pt x="3762" y="1134"/>
                  </a:lnTo>
                  <a:cubicBezTo>
                    <a:pt x="3763" y="1134"/>
                    <a:pt x="3763" y="1133"/>
                    <a:pt x="3763" y="1133"/>
                  </a:cubicBezTo>
                  <a:lnTo>
                    <a:pt x="3782" y="1114"/>
                  </a:lnTo>
                  <a:cubicBezTo>
                    <a:pt x="3783" y="1114"/>
                    <a:pt x="3783" y="1113"/>
                    <a:pt x="3784" y="1113"/>
                  </a:cubicBezTo>
                  <a:lnTo>
                    <a:pt x="3807" y="1097"/>
                  </a:lnTo>
                  <a:lnTo>
                    <a:pt x="3831" y="1082"/>
                  </a:lnTo>
                  <a:lnTo>
                    <a:pt x="3882" y="1056"/>
                  </a:lnTo>
                  <a:lnTo>
                    <a:pt x="3931" y="1029"/>
                  </a:lnTo>
                  <a:lnTo>
                    <a:pt x="3954" y="1014"/>
                  </a:lnTo>
                  <a:lnTo>
                    <a:pt x="3974" y="998"/>
                  </a:lnTo>
                  <a:lnTo>
                    <a:pt x="3990" y="983"/>
                  </a:lnTo>
                  <a:lnTo>
                    <a:pt x="4005" y="969"/>
                  </a:lnTo>
                  <a:lnTo>
                    <a:pt x="4031" y="945"/>
                  </a:lnTo>
                  <a:lnTo>
                    <a:pt x="4052" y="925"/>
                  </a:lnTo>
                  <a:lnTo>
                    <a:pt x="4069" y="909"/>
                  </a:lnTo>
                  <a:lnTo>
                    <a:pt x="4083" y="896"/>
                  </a:lnTo>
                  <a:lnTo>
                    <a:pt x="4094" y="886"/>
                  </a:lnTo>
                  <a:lnTo>
                    <a:pt x="4103" y="877"/>
                  </a:lnTo>
                  <a:lnTo>
                    <a:pt x="4111" y="870"/>
                  </a:lnTo>
                  <a:lnTo>
                    <a:pt x="4128" y="857"/>
                  </a:lnTo>
                  <a:lnTo>
                    <a:pt x="4138" y="851"/>
                  </a:lnTo>
                  <a:lnTo>
                    <a:pt x="4149" y="844"/>
                  </a:lnTo>
                  <a:lnTo>
                    <a:pt x="4163" y="835"/>
                  </a:lnTo>
                  <a:lnTo>
                    <a:pt x="4181" y="824"/>
                  </a:lnTo>
                  <a:lnTo>
                    <a:pt x="4203" y="811"/>
                  </a:lnTo>
                  <a:lnTo>
                    <a:pt x="4230" y="795"/>
                  </a:lnTo>
                  <a:lnTo>
                    <a:pt x="4226" y="799"/>
                  </a:lnTo>
                  <a:lnTo>
                    <a:pt x="4241" y="777"/>
                  </a:lnTo>
                  <a:lnTo>
                    <a:pt x="4255" y="754"/>
                  </a:lnTo>
                  <a:lnTo>
                    <a:pt x="4271" y="732"/>
                  </a:lnTo>
                  <a:lnTo>
                    <a:pt x="4291" y="711"/>
                  </a:lnTo>
                  <a:lnTo>
                    <a:pt x="4309" y="696"/>
                  </a:lnTo>
                  <a:lnTo>
                    <a:pt x="4326" y="683"/>
                  </a:lnTo>
                  <a:lnTo>
                    <a:pt x="4343" y="672"/>
                  </a:lnTo>
                  <a:lnTo>
                    <a:pt x="4360" y="663"/>
                  </a:lnTo>
                  <a:lnTo>
                    <a:pt x="4393" y="650"/>
                  </a:lnTo>
                  <a:lnTo>
                    <a:pt x="4427" y="640"/>
                  </a:lnTo>
                  <a:lnTo>
                    <a:pt x="4461" y="632"/>
                  </a:lnTo>
                  <a:lnTo>
                    <a:pt x="4498" y="623"/>
                  </a:lnTo>
                  <a:lnTo>
                    <a:pt x="4537" y="611"/>
                  </a:lnTo>
                  <a:lnTo>
                    <a:pt x="4558" y="603"/>
                  </a:lnTo>
                  <a:lnTo>
                    <a:pt x="4581" y="593"/>
                  </a:lnTo>
                  <a:lnTo>
                    <a:pt x="4611" y="578"/>
                  </a:lnTo>
                  <a:lnTo>
                    <a:pt x="4642" y="562"/>
                  </a:lnTo>
                  <a:lnTo>
                    <a:pt x="4674" y="547"/>
                  </a:lnTo>
                  <a:lnTo>
                    <a:pt x="4709" y="535"/>
                  </a:lnTo>
                  <a:lnTo>
                    <a:pt x="4757" y="524"/>
                  </a:lnTo>
                  <a:lnTo>
                    <a:pt x="4805" y="516"/>
                  </a:lnTo>
                  <a:lnTo>
                    <a:pt x="4853" y="510"/>
                  </a:lnTo>
                  <a:lnTo>
                    <a:pt x="4902" y="506"/>
                  </a:lnTo>
                  <a:lnTo>
                    <a:pt x="5117" y="496"/>
                  </a:lnTo>
                  <a:lnTo>
                    <a:pt x="5332" y="489"/>
                  </a:lnTo>
                  <a:lnTo>
                    <a:pt x="5547" y="483"/>
                  </a:lnTo>
                  <a:lnTo>
                    <a:pt x="5761" y="477"/>
                  </a:lnTo>
                  <a:lnTo>
                    <a:pt x="5759" y="478"/>
                  </a:lnTo>
                  <a:lnTo>
                    <a:pt x="5801" y="468"/>
                  </a:lnTo>
                  <a:lnTo>
                    <a:pt x="5841" y="459"/>
                  </a:lnTo>
                  <a:lnTo>
                    <a:pt x="5878" y="451"/>
                  </a:lnTo>
                  <a:lnTo>
                    <a:pt x="5914" y="443"/>
                  </a:lnTo>
                  <a:lnTo>
                    <a:pt x="5951" y="436"/>
                  </a:lnTo>
                  <a:lnTo>
                    <a:pt x="5990" y="430"/>
                  </a:lnTo>
                  <a:lnTo>
                    <a:pt x="6032" y="425"/>
                  </a:lnTo>
                  <a:lnTo>
                    <a:pt x="6078" y="420"/>
                  </a:lnTo>
                  <a:lnTo>
                    <a:pt x="6189" y="411"/>
                  </a:lnTo>
                  <a:lnTo>
                    <a:pt x="6301" y="403"/>
                  </a:lnTo>
                  <a:lnTo>
                    <a:pt x="6524" y="391"/>
                  </a:lnTo>
                  <a:lnTo>
                    <a:pt x="7541" y="333"/>
                  </a:lnTo>
                  <a:lnTo>
                    <a:pt x="7595" y="335"/>
                  </a:lnTo>
                  <a:lnTo>
                    <a:pt x="7645" y="337"/>
                  </a:lnTo>
                  <a:lnTo>
                    <a:pt x="7694" y="339"/>
                  </a:lnTo>
                  <a:lnTo>
                    <a:pt x="7741" y="341"/>
                  </a:lnTo>
                  <a:lnTo>
                    <a:pt x="7787" y="343"/>
                  </a:lnTo>
                  <a:lnTo>
                    <a:pt x="7831" y="344"/>
                  </a:lnTo>
                  <a:lnTo>
                    <a:pt x="7873" y="346"/>
                  </a:lnTo>
                  <a:lnTo>
                    <a:pt x="7914" y="348"/>
                  </a:lnTo>
                  <a:lnTo>
                    <a:pt x="7991" y="351"/>
                  </a:lnTo>
                  <a:lnTo>
                    <a:pt x="8064" y="353"/>
                  </a:lnTo>
                  <a:lnTo>
                    <a:pt x="8131" y="356"/>
                  </a:lnTo>
                  <a:lnTo>
                    <a:pt x="8195" y="358"/>
                  </a:lnTo>
                  <a:lnTo>
                    <a:pt x="8255" y="360"/>
                  </a:lnTo>
                  <a:lnTo>
                    <a:pt x="8313" y="362"/>
                  </a:lnTo>
                  <a:lnTo>
                    <a:pt x="8368" y="364"/>
                  </a:lnTo>
                  <a:lnTo>
                    <a:pt x="8422" y="365"/>
                  </a:lnTo>
                  <a:lnTo>
                    <a:pt x="8526" y="367"/>
                  </a:lnTo>
                  <a:lnTo>
                    <a:pt x="8631" y="368"/>
                  </a:lnTo>
                  <a:lnTo>
                    <a:pt x="8685" y="368"/>
                  </a:lnTo>
                  <a:lnTo>
                    <a:pt x="8740" y="367"/>
                  </a:lnTo>
                  <a:lnTo>
                    <a:pt x="8798" y="367"/>
                  </a:lnTo>
                  <a:lnTo>
                    <a:pt x="8859" y="366"/>
                  </a:lnTo>
                  <a:lnTo>
                    <a:pt x="8923" y="365"/>
                  </a:lnTo>
                  <a:lnTo>
                    <a:pt x="8991" y="363"/>
                  </a:lnTo>
                  <a:lnTo>
                    <a:pt x="9064" y="362"/>
                  </a:lnTo>
                  <a:lnTo>
                    <a:pt x="9142" y="360"/>
                  </a:lnTo>
                  <a:lnTo>
                    <a:pt x="9183" y="359"/>
                  </a:lnTo>
                  <a:lnTo>
                    <a:pt x="9226" y="357"/>
                  </a:lnTo>
                  <a:lnTo>
                    <a:pt x="9270" y="356"/>
                  </a:lnTo>
                  <a:lnTo>
                    <a:pt x="9316" y="355"/>
                  </a:lnTo>
                  <a:lnTo>
                    <a:pt x="9363" y="353"/>
                  </a:lnTo>
                  <a:lnTo>
                    <a:pt x="9412" y="352"/>
                  </a:lnTo>
                  <a:lnTo>
                    <a:pt x="9464" y="350"/>
                  </a:lnTo>
                  <a:lnTo>
                    <a:pt x="9517" y="349"/>
                  </a:lnTo>
                  <a:lnTo>
                    <a:pt x="9572" y="347"/>
                  </a:lnTo>
                  <a:lnTo>
                    <a:pt x="9629" y="345"/>
                  </a:lnTo>
                  <a:lnTo>
                    <a:pt x="9689" y="343"/>
                  </a:lnTo>
                  <a:lnTo>
                    <a:pt x="9750" y="341"/>
                  </a:lnTo>
                  <a:lnTo>
                    <a:pt x="9814" y="339"/>
                  </a:lnTo>
                  <a:lnTo>
                    <a:pt x="9880" y="337"/>
                  </a:lnTo>
                  <a:lnTo>
                    <a:pt x="9949" y="335"/>
                  </a:lnTo>
                  <a:lnTo>
                    <a:pt x="10020" y="332"/>
                  </a:lnTo>
                  <a:lnTo>
                    <a:pt x="10032" y="332"/>
                  </a:lnTo>
                  <a:lnTo>
                    <a:pt x="10030" y="332"/>
                  </a:lnTo>
                  <a:lnTo>
                    <a:pt x="10042" y="329"/>
                  </a:lnTo>
                  <a:lnTo>
                    <a:pt x="10064" y="321"/>
                  </a:lnTo>
                  <a:lnTo>
                    <a:pt x="10087" y="311"/>
                  </a:lnTo>
                  <a:lnTo>
                    <a:pt x="10100" y="307"/>
                  </a:lnTo>
                  <a:lnTo>
                    <a:pt x="10114" y="305"/>
                  </a:lnTo>
                  <a:lnTo>
                    <a:pt x="10210" y="295"/>
                  </a:lnTo>
                  <a:lnTo>
                    <a:pt x="10305" y="289"/>
                  </a:lnTo>
                  <a:lnTo>
                    <a:pt x="10401" y="283"/>
                  </a:lnTo>
                  <a:lnTo>
                    <a:pt x="10496" y="276"/>
                  </a:lnTo>
                  <a:lnTo>
                    <a:pt x="10623" y="262"/>
                  </a:lnTo>
                  <a:lnTo>
                    <a:pt x="10750" y="247"/>
                  </a:lnTo>
                  <a:lnTo>
                    <a:pt x="10748" y="247"/>
                  </a:lnTo>
                  <a:lnTo>
                    <a:pt x="10769" y="241"/>
                  </a:lnTo>
                  <a:lnTo>
                    <a:pt x="10786" y="236"/>
                  </a:lnTo>
                  <a:lnTo>
                    <a:pt x="10802" y="231"/>
                  </a:lnTo>
                  <a:lnTo>
                    <a:pt x="10815" y="227"/>
                  </a:lnTo>
                  <a:lnTo>
                    <a:pt x="10826" y="224"/>
                  </a:lnTo>
                  <a:lnTo>
                    <a:pt x="10835" y="221"/>
                  </a:lnTo>
                  <a:lnTo>
                    <a:pt x="10843" y="219"/>
                  </a:lnTo>
                  <a:lnTo>
                    <a:pt x="10849" y="217"/>
                  </a:lnTo>
                  <a:lnTo>
                    <a:pt x="10859" y="215"/>
                  </a:lnTo>
                  <a:lnTo>
                    <a:pt x="10866" y="214"/>
                  </a:lnTo>
                  <a:cubicBezTo>
                    <a:pt x="10867" y="214"/>
                    <a:pt x="10867" y="214"/>
                    <a:pt x="10868" y="214"/>
                  </a:cubicBezTo>
                  <a:lnTo>
                    <a:pt x="10874" y="214"/>
                  </a:lnTo>
                  <a:lnTo>
                    <a:pt x="10882" y="215"/>
                  </a:lnTo>
                  <a:lnTo>
                    <a:pt x="10890" y="216"/>
                  </a:lnTo>
                  <a:lnTo>
                    <a:pt x="10896" y="216"/>
                  </a:lnTo>
                  <a:lnTo>
                    <a:pt x="10904" y="216"/>
                  </a:lnTo>
                  <a:lnTo>
                    <a:pt x="10913" y="216"/>
                  </a:lnTo>
                  <a:lnTo>
                    <a:pt x="10924" y="216"/>
                  </a:lnTo>
                  <a:lnTo>
                    <a:pt x="10938" y="216"/>
                  </a:lnTo>
                  <a:lnTo>
                    <a:pt x="10954" y="215"/>
                  </a:lnTo>
                  <a:lnTo>
                    <a:pt x="10972" y="214"/>
                  </a:lnTo>
                  <a:lnTo>
                    <a:pt x="10993" y="212"/>
                  </a:lnTo>
                  <a:lnTo>
                    <a:pt x="11018" y="210"/>
                  </a:lnTo>
                  <a:lnTo>
                    <a:pt x="11046" y="207"/>
                  </a:lnTo>
                  <a:lnTo>
                    <a:pt x="11077" y="204"/>
                  </a:lnTo>
                  <a:lnTo>
                    <a:pt x="11112" y="200"/>
                  </a:lnTo>
                  <a:lnTo>
                    <a:pt x="11152" y="195"/>
                  </a:lnTo>
                  <a:lnTo>
                    <a:pt x="11195" y="190"/>
                  </a:lnTo>
                  <a:lnTo>
                    <a:pt x="11219" y="185"/>
                  </a:lnTo>
                  <a:lnTo>
                    <a:pt x="11241" y="177"/>
                  </a:lnTo>
                  <a:lnTo>
                    <a:pt x="11264" y="169"/>
                  </a:lnTo>
                  <a:lnTo>
                    <a:pt x="11288" y="161"/>
                  </a:lnTo>
                  <a:lnTo>
                    <a:pt x="11313" y="155"/>
                  </a:lnTo>
                  <a:lnTo>
                    <a:pt x="11335" y="149"/>
                  </a:lnTo>
                  <a:lnTo>
                    <a:pt x="11353" y="145"/>
                  </a:lnTo>
                  <a:lnTo>
                    <a:pt x="11369" y="141"/>
                  </a:lnTo>
                  <a:lnTo>
                    <a:pt x="11383" y="138"/>
                  </a:lnTo>
                  <a:lnTo>
                    <a:pt x="11394" y="135"/>
                  </a:lnTo>
                  <a:lnTo>
                    <a:pt x="11403" y="133"/>
                  </a:lnTo>
                  <a:lnTo>
                    <a:pt x="11410" y="131"/>
                  </a:lnTo>
                  <a:lnTo>
                    <a:pt x="11415" y="130"/>
                  </a:lnTo>
                  <a:lnTo>
                    <a:pt x="11419" y="129"/>
                  </a:lnTo>
                  <a:lnTo>
                    <a:pt x="11424" y="129"/>
                  </a:lnTo>
                  <a:cubicBezTo>
                    <a:pt x="11428" y="129"/>
                    <a:pt x="11432" y="131"/>
                    <a:pt x="11435" y="134"/>
                  </a:cubicBezTo>
                  <a:cubicBezTo>
                    <a:pt x="11437" y="138"/>
                    <a:pt x="11437" y="142"/>
                    <a:pt x="11435" y="146"/>
                  </a:cubicBezTo>
                  <a:lnTo>
                    <a:pt x="11435" y="147"/>
                  </a:lnTo>
                  <a:cubicBezTo>
                    <a:pt x="11434" y="149"/>
                    <a:pt x="11432" y="151"/>
                    <a:pt x="11430" y="152"/>
                  </a:cubicBezTo>
                  <a:lnTo>
                    <a:pt x="11428" y="153"/>
                  </a:lnTo>
                  <a:lnTo>
                    <a:pt x="11424" y="155"/>
                  </a:lnTo>
                  <a:lnTo>
                    <a:pt x="11421" y="156"/>
                  </a:lnTo>
                  <a:cubicBezTo>
                    <a:pt x="11415" y="158"/>
                    <a:pt x="11409" y="155"/>
                    <a:pt x="11406" y="150"/>
                  </a:cubicBezTo>
                  <a:cubicBezTo>
                    <a:pt x="11404" y="144"/>
                    <a:pt x="11406" y="137"/>
                    <a:pt x="11412" y="134"/>
                  </a:cubicBezTo>
                  <a:lnTo>
                    <a:pt x="11412" y="134"/>
                  </a:lnTo>
                  <a:cubicBezTo>
                    <a:pt x="11413" y="133"/>
                    <a:pt x="11413" y="133"/>
                    <a:pt x="11414" y="133"/>
                  </a:cubicBezTo>
                  <a:lnTo>
                    <a:pt x="11419" y="132"/>
                  </a:lnTo>
                  <a:lnTo>
                    <a:pt x="11424" y="130"/>
                  </a:lnTo>
                  <a:lnTo>
                    <a:pt x="11429" y="128"/>
                  </a:lnTo>
                  <a:lnTo>
                    <a:pt x="11437" y="126"/>
                  </a:lnTo>
                  <a:lnTo>
                    <a:pt x="11447" y="123"/>
                  </a:lnTo>
                  <a:lnTo>
                    <a:pt x="11459" y="119"/>
                  </a:lnTo>
                  <a:lnTo>
                    <a:pt x="11474" y="115"/>
                  </a:lnTo>
                  <a:lnTo>
                    <a:pt x="11491" y="109"/>
                  </a:lnTo>
                  <a:lnTo>
                    <a:pt x="11511" y="103"/>
                  </a:lnTo>
                  <a:cubicBezTo>
                    <a:pt x="11512" y="103"/>
                    <a:pt x="11514" y="103"/>
                    <a:pt x="11515" y="103"/>
                  </a:cubicBezTo>
                  <a:lnTo>
                    <a:pt x="11618" y="109"/>
                  </a:lnTo>
                  <a:lnTo>
                    <a:pt x="11722" y="116"/>
                  </a:lnTo>
                  <a:lnTo>
                    <a:pt x="11825" y="122"/>
                  </a:lnTo>
                  <a:lnTo>
                    <a:pt x="11929" y="132"/>
                  </a:lnTo>
                  <a:lnTo>
                    <a:pt x="11946" y="135"/>
                  </a:lnTo>
                  <a:lnTo>
                    <a:pt x="11962" y="139"/>
                  </a:lnTo>
                  <a:lnTo>
                    <a:pt x="11994" y="148"/>
                  </a:lnTo>
                  <a:lnTo>
                    <a:pt x="12026" y="157"/>
                  </a:lnTo>
                  <a:lnTo>
                    <a:pt x="12041" y="159"/>
                  </a:lnTo>
                  <a:lnTo>
                    <a:pt x="12056" y="161"/>
                  </a:lnTo>
                  <a:lnTo>
                    <a:pt x="12281" y="167"/>
                  </a:lnTo>
                  <a:lnTo>
                    <a:pt x="12508" y="171"/>
                  </a:lnTo>
                  <a:lnTo>
                    <a:pt x="12961" y="178"/>
                  </a:lnTo>
                  <a:lnTo>
                    <a:pt x="13414" y="183"/>
                  </a:lnTo>
                  <a:lnTo>
                    <a:pt x="13867" y="189"/>
                  </a:lnTo>
                  <a:lnTo>
                    <a:pt x="13986" y="196"/>
                  </a:lnTo>
                  <a:lnTo>
                    <a:pt x="14106" y="201"/>
                  </a:lnTo>
                  <a:lnTo>
                    <a:pt x="14225" y="208"/>
                  </a:lnTo>
                  <a:lnTo>
                    <a:pt x="14344" y="218"/>
                  </a:lnTo>
                  <a:lnTo>
                    <a:pt x="14358" y="221"/>
                  </a:lnTo>
                  <a:lnTo>
                    <a:pt x="14371" y="224"/>
                  </a:lnTo>
                  <a:lnTo>
                    <a:pt x="14395" y="235"/>
                  </a:lnTo>
                  <a:lnTo>
                    <a:pt x="14419" y="244"/>
                  </a:lnTo>
                  <a:lnTo>
                    <a:pt x="14429" y="246"/>
                  </a:lnTo>
                  <a:lnTo>
                    <a:pt x="14427" y="246"/>
                  </a:lnTo>
                  <a:lnTo>
                    <a:pt x="14439" y="247"/>
                  </a:lnTo>
                  <a:lnTo>
                    <a:pt x="14536" y="246"/>
                  </a:lnTo>
                  <a:lnTo>
                    <a:pt x="14634" y="242"/>
                  </a:lnTo>
                  <a:lnTo>
                    <a:pt x="14733" y="237"/>
                  </a:lnTo>
                  <a:lnTo>
                    <a:pt x="14832" y="230"/>
                  </a:lnTo>
                  <a:lnTo>
                    <a:pt x="15031" y="213"/>
                  </a:lnTo>
                  <a:lnTo>
                    <a:pt x="15232" y="192"/>
                  </a:lnTo>
                  <a:lnTo>
                    <a:pt x="15432" y="172"/>
                  </a:lnTo>
                  <a:lnTo>
                    <a:pt x="15632" y="153"/>
                  </a:lnTo>
                  <a:lnTo>
                    <a:pt x="15732" y="145"/>
                  </a:lnTo>
                  <a:lnTo>
                    <a:pt x="15831" y="138"/>
                  </a:lnTo>
                  <a:lnTo>
                    <a:pt x="15929" y="133"/>
                  </a:lnTo>
                  <a:lnTo>
                    <a:pt x="16027" y="130"/>
                  </a:lnTo>
                  <a:lnTo>
                    <a:pt x="17190" y="1"/>
                  </a:lnTo>
                  <a:cubicBezTo>
                    <a:pt x="17191" y="0"/>
                    <a:pt x="17191" y="0"/>
                    <a:pt x="17192" y="0"/>
                  </a:cubicBezTo>
                  <a:lnTo>
                    <a:pt x="19620" y="161"/>
                  </a:lnTo>
                  <a:cubicBezTo>
                    <a:pt x="19621" y="161"/>
                    <a:pt x="19622" y="161"/>
                    <a:pt x="19623" y="161"/>
                  </a:cubicBezTo>
                  <a:lnTo>
                    <a:pt x="19633" y="164"/>
                  </a:lnTo>
                  <a:cubicBezTo>
                    <a:pt x="19635" y="165"/>
                    <a:pt x="19637" y="166"/>
                    <a:pt x="19638" y="168"/>
                  </a:cubicBezTo>
                  <a:lnTo>
                    <a:pt x="19645" y="175"/>
                  </a:lnTo>
                  <a:cubicBezTo>
                    <a:pt x="19646" y="176"/>
                    <a:pt x="19647" y="177"/>
                    <a:pt x="19648" y="179"/>
                  </a:cubicBezTo>
                  <a:lnTo>
                    <a:pt x="19651" y="189"/>
                  </a:lnTo>
                  <a:cubicBezTo>
                    <a:pt x="19652" y="190"/>
                    <a:pt x="19652" y="191"/>
                    <a:pt x="19652" y="192"/>
                  </a:cubicBezTo>
                  <a:lnTo>
                    <a:pt x="19654" y="204"/>
                  </a:lnTo>
                  <a:lnTo>
                    <a:pt x="19656" y="233"/>
                  </a:lnTo>
                  <a:lnTo>
                    <a:pt x="19659" y="245"/>
                  </a:lnTo>
                  <a:lnTo>
                    <a:pt x="19658" y="243"/>
                  </a:lnTo>
                  <a:lnTo>
                    <a:pt x="19662" y="255"/>
                  </a:lnTo>
                  <a:lnTo>
                    <a:pt x="19674" y="277"/>
                  </a:lnTo>
                  <a:lnTo>
                    <a:pt x="19688" y="301"/>
                  </a:lnTo>
                  <a:lnTo>
                    <a:pt x="19703" y="321"/>
                  </a:lnTo>
                  <a:lnTo>
                    <a:pt x="19702" y="320"/>
                  </a:lnTo>
                  <a:lnTo>
                    <a:pt x="19711" y="329"/>
                  </a:lnTo>
                  <a:lnTo>
                    <a:pt x="19710" y="328"/>
                  </a:lnTo>
                  <a:lnTo>
                    <a:pt x="19721" y="335"/>
                  </a:lnTo>
                  <a:lnTo>
                    <a:pt x="19732" y="341"/>
                  </a:lnTo>
                  <a:lnTo>
                    <a:pt x="19744" y="346"/>
                  </a:lnTo>
                  <a:lnTo>
                    <a:pt x="19772" y="357"/>
                  </a:lnTo>
                  <a:lnTo>
                    <a:pt x="19803" y="366"/>
                  </a:lnTo>
                  <a:lnTo>
                    <a:pt x="19834" y="375"/>
                  </a:lnTo>
                  <a:lnTo>
                    <a:pt x="19863" y="382"/>
                  </a:lnTo>
                  <a:lnTo>
                    <a:pt x="19875" y="384"/>
                  </a:lnTo>
                  <a:lnTo>
                    <a:pt x="19886" y="387"/>
                  </a:lnTo>
                  <a:lnTo>
                    <a:pt x="19895" y="389"/>
                  </a:lnTo>
                  <a:lnTo>
                    <a:pt x="19902" y="390"/>
                  </a:lnTo>
                  <a:lnTo>
                    <a:pt x="19906" y="391"/>
                  </a:lnTo>
                  <a:lnTo>
                    <a:pt x="19907" y="391"/>
                  </a:lnTo>
                  <a:cubicBezTo>
                    <a:pt x="19912" y="392"/>
                    <a:pt x="19916" y="395"/>
                    <a:pt x="19917" y="400"/>
                  </a:cubicBezTo>
                  <a:lnTo>
                    <a:pt x="19924" y="429"/>
                  </a:lnTo>
                  <a:lnTo>
                    <a:pt x="19930" y="459"/>
                  </a:lnTo>
                  <a:lnTo>
                    <a:pt x="19938" y="487"/>
                  </a:lnTo>
                  <a:lnTo>
                    <a:pt x="19948" y="514"/>
                  </a:lnTo>
                  <a:lnTo>
                    <a:pt x="19960" y="535"/>
                  </a:lnTo>
                  <a:lnTo>
                    <a:pt x="19972" y="554"/>
                  </a:lnTo>
                  <a:lnTo>
                    <a:pt x="19986" y="572"/>
                  </a:lnTo>
                  <a:lnTo>
                    <a:pt x="20002" y="588"/>
                  </a:lnTo>
                  <a:lnTo>
                    <a:pt x="20035" y="620"/>
                  </a:lnTo>
                  <a:lnTo>
                    <a:pt x="20072" y="653"/>
                  </a:lnTo>
                  <a:cubicBezTo>
                    <a:pt x="20074" y="655"/>
                    <a:pt x="20076" y="657"/>
                    <a:pt x="20076" y="660"/>
                  </a:cubicBezTo>
                  <a:lnTo>
                    <a:pt x="20080" y="681"/>
                  </a:lnTo>
                  <a:lnTo>
                    <a:pt x="20083" y="700"/>
                  </a:lnTo>
                  <a:lnTo>
                    <a:pt x="20086" y="717"/>
                  </a:lnTo>
                  <a:lnTo>
                    <a:pt x="20089" y="732"/>
                  </a:lnTo>
                  <a:lnTo>
                    <a:pt x="20091" y="746"/>
                  </a:lnTo>
                  <a:lnTo>
                    <a:pt x="20094" y="759"/>
                  </a:lnTo>
                  <a:lnTo>
                    <a:pt x="20097" y="780"/>
                  </a:lnTo>
                  <a:lnTo>
                    <a:pt x="20100" y="797"/>
                  </a:lnTo>
                  <a:lnTo>
                    <a:pt x="20103" y="811"/>
                  </a:lnTo>
                  <a:lnTo>
                    <a:pt x="20105" y="823"/>
                  </a:lnTo>
                  <a:lnTo>
                    <a:pt x="20108" y="833"/>
                  </a:lnTo>
                  <a:lnTo>
                    <a:pt x="20111" y="844"/>
                  </a:lnTo>
                  <a:lnTo>
                    <a:pt x="20115" y="855"/>
                  </a:lnTo>
                  <a:lnTo>
                    <a:pt x="20120" y="869"/>
                  </a:lnTo>
                  <a:lnTo>
                    <a:pt x="20126" y="886"/>
                  </a:lnTo>
                  <a:lnTo>
                    <a:pt x="20134" y="906"/>
                  </a:lnTo>
                  <a:lnTo>
                    <a:pt x="20139" y="919"/>
                  </a:lnTo>
                  <a:lnTo>
                    <a:pt x="20144" y="932"/>
                  </a:lnTo>
                  <a:lnTo>
                    <a:pt x="20150" y="947"/>
                  </a:lnTo>
                  <a:lnTo>
                    <a:pt x="20156" y="964"/>
                  </a:lnTo>
                  <a:lnTo>
                    <a:pt x="20163" y="982"/>
                  </a:lnTo>
                  <a:lnTo>
                    <a:pt x="20171" y="1003"/>
                  </a:lnTo>
                  <a:lnTo>
                    <a:pt x="20177" y="1027"/>
                  </a:lnTo>
                  <a:lnTo>
                    <a:pt x="20182" y="1051"/>
                  </a:lnTo>
                  <a:lnTo>
                    <a:pt x="20185" y="1061"/>
                  </a:lnTo>
                  <a:lnTo>
                    <a:pt x="20189" y="1071"/>
                  </a:lnTo>
                  <a:lnTo>
                    <a:pt x="20194" y="1079"/>
                  </a:lnTo>
                  <a:lnTo>
                    <a:pt x="20192" y="1077"/>
                  </a:lnTo>
                  <a:lnTo>
                    <a:pt x="20200" y="1086"/>
                  </a:lnTo>
                  <a:lnTo>
                    <a:pt x="20263" y="1142"/>
                  </a:lnTo>
                  <a:cubicBezTo>
                    <a:pt x="20264" y="1144"/>
                    <a:pt x="20266" y="1145"/>
                    <a:pt x="20266" y="1147"/>
                  </a:cubicBezTo>
                  <a:lnTo>
                    <a:pt x="20279" y="1181"/>
                  </a:lnTo>
                  <a:lnTo>
                    <a:pt x="20290" y="1211"/>
                  </a:lnTo>
                  <a:lnTo>
                    <a:pt x="20299" y="1236"/>
                  </a:lnTo>
                  <a:lnTo>
                    <a:pt x="20307" y="1259"/>
                  </a:lnTo>
                  <a:lnTo>
                    <a:pt x="20314" y="1279"/>
                  </a:lnTo>
                  <a:lnTo>
                    <a:pt x="20320" y="1295"/>
                  </a:lnTo>
                  <a:lnTo>
                    <a:pt x="20324" y="1310"/>
                  </a:lnTo>
                  <a:lnTo>
                    <a:pt x="20328" y="1324"/>
                  </a:lnTo>
                  <a:lnTo>
                    <a:pt x="20332" y="1347"/>
                  </a:lnTo>
                  <a:lnTo>
                    <a:pt x="20333" y="1368"/>
                  </a:lnTo>
                  <a:lnTo>
                    <a:pt x="20332" y="1391"/>
                  </a:lnTo>
                  <a:lnTo>
                    <a:pt x="20331" y="1403"/>
                  </a:lnTo>
                  <a:lnTo>
                    <a:pt x="20329" y="1417"/>
                  </a:lnTo>
                  <a:lnTo>
                    <a:pt x="20328" y="1432"/>
                  </a:lnTo>
                  <a:lnTo>
                    <a:pt x="20326" y="1449"/>
                  </a:lnTo>
                  <a:lnTo>
                    <a:pt x="20323" y="1469"/>
                  </a:lnTo>
                  <a:lnTo>
                    <a:pt x="20321" y="1492"/>
                  </a:lnTo>
                  <a:lnTo>
                    <a:pt x="20320" y="1519"/>
                  </a:lnTo>
                  <a:lnTo>
                    <a:pt x="20318" y="1549"/>
                  </a:lnTo>
                  <a:lnTo>
                    <a:pt x="20316" y="1584"/>
                  </a:lnTo>
                  <a:lnTo>
                    <a:pt x="20315" y="1624"/>
                  </a:lnTo>
                  <a:lnTo>
                    <a:pt x="20315" y="1668"/>
                  </a:lnTo>
                  <a:lnTo>
                    <a:pt x="20315" y="1718"/>
                  </a:lnTo>
                  <a:lnTo>
                    <a:pt x="20315" y="1746"/>
                  </a:lnTo>
                  <a:lnTo>
                    <a:pt x="20315" y="1774"/>
                  </a:lnTo>
                  <a:lnTo>
                    <a:pt x="20316" y="1805"/>
                  </a:lnTo>
                  <a:lnTo>
                    <a:pt x="20316" y="1837"/>
                  </a:lnTo>
                  <a:lnTo>
                    <a:pt x="20317" y="1870"/>
                  </a:lnTo>
                  <a:lnTo>
                    <a:pt x="20318" y="1906"/>
                  </a:lnTo>
                  <a:lnTo>
                    <a:pt x="20320" y="1943"/>
                  </a:lnTo>
                  <a:lnTo>
                    <a:pt x="20321" y="1982"/>
                  </a:lnTo>
                  <a:lnTo>
                    <a:pt x="20323" y="2023"/>
                  </a:lnTo>
                  <a:lnTo>
                    <a:pt x="20325" y="2066"/>
                  </a:lnTo>
                  <a:lnTo>
                    <a:pt x="20328" y="2111"/>
                  </a:lnTo>
                  <a:lnTo>
                    <a:pt x="20330" y="2158"/>
                  </a:lnTo>
                  <a:lnTo>
                    <a:pt x="20335" y="2201"/>
                  </a:lnTo>
                  <a:lnTo>
                    <a:pt x="20342" y="2243"/>
                  </a:lnTo>
                  <a:lnTo>
                    <a:pt x="20352" y="2286"/>
                  </a:lnTo>
                  <a:lnTo>
                    <a:pt x="20362" y="2328"/>
                  </a:lnTo>
                  <a:lnTo>
                    <a:pt x="20369" y="2349"/>
                  </a:lnTo>
                  <a:lnTo>
                    <a:pt x="20379" y="2369"/>
                  </a:lnTo>
                  <a:lnTo>
                    <a:pt x="20389" y="2391"/>
                  </a:lnTo>
                  <a:lnTo>
                    <a:pt x="20392" y="2403"/>
                  </a:lnTo>
                  <a:lnTo>
                    <a:pt x="20394" y="2416"/>
                  </a:lnTo>
                  <a:lnTo>
                    <a:pt x="20397" y="2503"/>
                  </a:lnTo>
                  <a:lnTo>
                    <a:pt x="20398" y="2590"/>
                  </a:lnTo>
                  <a:lnTo>
                    <a:pt x="20397" y="2763"/>
                  </a:lnTo>
                  <a:lnTo>
                    <a:pt x="20395" y="2936"/>
                  </a:lnTo>
                  <a:lnTo>
                    <a:pt x="20394" y="3108"/>
                  </a:lnTo>
                  <a:lnTo>
                    <a:pt x="20370" y="3108"/>
                  </a:lnTo>
                  <a:lnTo>
                    <a:pt x="20371" y="2935"/>
                  </a:lnTo>
                  <a:lnTo>
                    <a:pt x="20373" y="2763"/>
                  </a:lnTo>
                  <a:lnTo>
                    <a:pt x="20374" y="2590"/>
                  </a:lnTo>
                  <a:lnTo>
                    <a:pt x="20373" y="2504"/>
                  </a:lnTo>
                  <a:lnTo>
                    <a:pt x="20370" y="2419"/>
                  </a:lnTo>
                  <a:lnTo>
                    <a:pt x="20369" y="2409"/>
                  </a:lnTo>
                  <a:lnTo>
                    <a:pt x="20366" y="2400"/>
                  </a:lnTo>
                  <a:lnTo>
                    <a:pt x="20358" y="2379"/>
                  </a:lnTo>
                  <a:lnTo>
                    <a:pt x="20347" y="2357"/>
                  </a:lnTo>
                  <a:lnTo>
                    <a:pt x="20339" y="2334"/>
                  </a:lnTo>
                  <a:lnTo>
                    <a:pt x="20328" y="2291"/>
                  </a:lnTo>
                  <a:lnTo>
                    <a:pt x="20319" y="2247"/>
                  </a:lnTo>
                  <a:lnTo>
                    <a:pt x="20311" y="2203"/>
                  </a:lnTo>
                  <a:lnTo>
                    <a:pt x="20306" y="2159"/>
                  </a:lnTo>
                  <a:lnTo>
                    <a:pt x="20304" y="2112"/>
                  </a:lnTo>
                  <a:lnTo>
                    <a:pt x="20301" y="2067"/>
                  </a:lnTo>
                  <a:lnTo>
                    <a:pt x="20299" y="2024"/>
                  </a:lnTo>
                  <a:lnTo>
                    <a:pt x="20297" y="1983"/>
                  </a:lnTo>
                  <a:lnTo>
                    <a:pt x="20296" y="1944"/>
                  </a:lnTo>
                  <a:lnTo>
                    <a:pt x="20294" y="1907"/>
                  </a:lnTo>
                  <a:lnTo>
                    <a:pt x="20293" y="1871"/>
                  </a:lnTo>
                  <a:lnTo>
                    <a:pt x="20292" y="1837"/>
                  </a:lnTo>
                  <a:lnTo>
                    <a:pt x="20292" y="1805"/>
                  </a:lnTo>
                  <a:lnTo>
                    <a:pt x="20291" y="1775"/>
                  </a:lnTo>
                  <a:lnTo>
                    <a:pt x="20291" y="1746"/>
                  </a:lnTo>
                  <a:lnTo>
                    <a:pt x="20291" y="1718"/>
                  </a:lnTo>
                  <a:lnTo>
                    <a:pt x="20291" y="1668"/>
                  </a:lnTo>
                  <a:lnTo>
                    <a:pt x="20291" y="1623"/>
                  </a:lnTo>
                  <a:lnTo>
                    <a:pt x="20292" y="1583"/>
                  </a:lnTo>
                  <a:lnTo>
                    <a:pt x="20294" y="1548"/>
                  </a:lnTo>
                  <a:lnTo>
                    <a:pt x="20296" y="1517"/>
                  </a:lnTo>
                  <a:lnTo>
                    <a:pt x="20298" y="1490"/>
                  </a:lnTo>
                  <a:lnTo>
                    <a:pt x="20300" y="1467"/>
                  </a:lnTo>
                  <a:lnTo>
                    <a:pt x="20302" y="1447"/>
                  </a:lnTo>
                  <a:lnTo>
                    <a:pt x="20304" y="1429"/>
                  </a:lnTo>
                  <a:lnTo>
                    <a:pt x="20306" y="1414"/>
                  </a:lnTo>
                  <a:lnTo>
                    <a:pt x="20307" y="1401"/>
                  </a:lnTo>
                  <a:lnTo>
                    <a:pt x="20308" y="1389"/>
                  </a:lnTo>
                  <a:lnTo>
                    <a:pt x="20309" y="1370"/>
                  </a:lnTo>
                  <a:lnTo>
                    <a:pt x="20309" y="1351"/>
                  </a:lnTo>
                  <a:lnTo>
                    <a:pt x="20305" y="1330"/>
                  </a:lnTo>
                  <a:lnTo>
                    <a:pt x="20301" y="1317"/>
                  </a:lnTo>
                  <a:lnTo>
                    <a:pt x="20297" y="1303"/>
                  </a:lnTo>
                  <a:lnTo>
                    <a:pt x="20291" y="1286"/>
                  </a:lnTo>
                  <a:lnTo>
                    <a:pt x="20285" y="1267"/>
                  </a:lnTo>
                  <a:lnTo>
                    <a:pt x="20276" y="1245"/>
                  </a:lnTo>
                  <a:lnTo>
                    <a:pt x="20267" y="1219"/>
                  </a:lnTo>
                  <a:lnTo>
                    <a:pt x="20256" y="1189"/>
                  </a:lnTo>
                  <a:lnTo>
                    <a:pt x="20244" y="1155"/>
                  </a:lnTo>
                  <a:lnTo>
                    <a:pt x="20247" y="1160"/>
                  </a:lnTo>
                  <a:lnTo>
                    <a:pt x="20182" y="1102"/>
                  </a:lnTo>
                  <a:lnTo>
                    <a:pt x="20174" y="1093"/>
                  </a:lnTo>
                  <a:cubicBezTo>
                    <a:pt x="20174" y="1092"/>
                    <a:pt x="20173" y="1092"/>
                    <a:pt x="20173" y="1091"/>
                  </a:cubicBezTo>
                  <a:lnTo>
                    <a:pt x="20167" y="1080"/>
                  </a:lnTo>
                  <a:lnTo>
                    <a:pt x="20162" y="1068"/>
                  </a:lnTo>
                  <a:lnTo>
                    <a:pt x="20159" y="1056"/>
                  </a:lnTo>
                  <a:lnTo>
                    <a:pt x="20154" y="1033"/>
                  </a:lnTo>
                  <a:lnTo>
                    <a:pt x="20148" y="1011"/>
                  </a:lnTo>
                  <a:lnTo>
                    <a:pt x="20141" y="991"/>
                  </a:lnTo>
                  <a:lnTo>
                    <a:pt x="20134" y="972"/>
                  </a:lnTo>
                  <a:lnTo>
                    <a:pt x="20128" y="956"/>
                  </a:lnTo>
                  <a:lnTo>
                    <a:pt x="20122" y="941"/>
                  </a:lnTo>
                  <a:lnTo>
                    <a:pt x="20117" y="927"/>
                  </a:lnTo>
                  <a:lnTo>
                    <a:pt x="20112" y="915"/>
                  </a:lnTo>
                  <a:lnTo>
                    <a:pt x="20104" y="894"/>
                  </a:lnTo>
                  <a:lnTo>
                    <a:pt x="20098" y="877"/>
                  </a:lnTo>
                  <a:lnTo>
                    <a:pt x="20092" y="863"/>
                  </a:lnTo>
                  <a:lnTo>
                    <a:pt x="20088" y="851"/>
                  </a:lnTo>
                  <a:lnTo>
                    <a:pt x="20085" y="839"/>
                  </a:lnTo>
                  <a:lnTo>
                    <a:pt x="20082" y="828"/>
                  </a:lnTo>
                  <a:lnTo>
                    <a:pt x="20079" y="815"/>
                  </a:lnTo>
                  <a:lnTo>
                    <a:pt x="20077" y="801"/>
                  </a:lnTo>
                  <a:lnTo>
                    <a:pt x="20074" y="784"/>
                  </a:lnTo>
                  <a:lnTo>
                    <a:pt x="20070" y="763"/>
                  </a:lnTo>
                  <a:lnTo>
                    <a:pt x="20068" y="750"/>
                  </a:lnTo>
                  <a:lnTo>
                    <a:pt x="20065" y="736"/>
                  </a:lnTo>
                  <a:lnTo>
                    <a:pt x="20063" y="721"/>
                  </a:lnTo>
                  <a:lnTo>
                    <a:pt x="20060" y="704"/>
                  </a:lnTo>
                  <a:lnTo>
                    <a:pt x="20056" y="685"/>
                  </a:lnTo>
                  <a:lnTo>
                    <a:pt x="20052" y="664"/>
                  </a:lnTo>
                  <a:lnTo>
                    <a:pt x="20056" y="671"/>
                  </a:lnTo>
                  <a:lnTo>
                    <a:pt x="20019" y="637"/>
                  </a:lnTo>
                  <a:lnTo>
                    <a:pt x="19984" y="605"/>
                  </a:lnTo>
                  <a:lnTo>
                    <a:pt x="19968" y="587"/>
                  </a:lnTo>
                  <a:lnTo>
                    <a:pt x="19952" y="567"/>
                  </a:lnTo>
                  <a:lnTo>
                    <a:pt x="19938" y="546"/>
                  </a:lnTo>
                  <a:lnTo>
                    <a:pt x="19926" y="522"/>
                  </a:lnTo>
                  <a:lnTo>
                    <a:pt x="19915" y="493"/>
                  </a:lnTo>
                  <a:lnTo>
                    <a:pt x="19907" y="464"/>
                  </a:lnTo>
                  <a:lnTo>
                    <a:pt x="19901" y="435"/>
                  </a:lnTo>
                  <a:lnTo>
                    <a:pt x="19894" y="406"/>
                  </a:lnTo>
                  <a:lnTo>
                    <a:pt x="19903" y="415"/>
                  </a:lnTo>
                  <a:lnTo>
                    <a:pt x="19901" y="414"/>
                  </a:lnTo>
                  <a:lnTo>
                    <a:pt x="19897" y="414"/>
                  </a:lnTo>
                  <a:lnTo>
                    <a:pt x="19890" y="412"/>
                  </a:lnTo>
                  <a:lnTo>
                    <a:pt x="19881" y="410"/>
                  </a:lnTo>
                  <a:lnTo>
                    <a:pt x="19870" y="408"/>
                  </a:lnTo>
                  <a:lnTo>
                    <a:pt x="19857" y="405"/>
                  </a:lnTo>
                  <a:lnTo>
                    <a:pt x="19828" y="398"/>
                  </a:lnTo>
                  <a:lnTo>
                    <a:pt x="19796" y="389"/>
                  </a:lnTo>
                  <a:lnTo>
                    <a:pt x="19764" y="379"/>
                  </a:lnTo>
                  <a:lnTo>
                    <a:pt x="19734" y="368"/>
                  </a:lnTo>
                  <a:lnTo>
                    <a:pt x="19720" y="362"/>
                  </a:lnTo>
                  <a:lnTo>
                    <a:pt x="19708" y="355"/>
                  </a:lnTo>
                  <a:lnTo>
                    <a:pt x="19696" y="347"/>
                  </a:lnTo>
                  <a:cubicBezTo>
                    <a:pt x="19696" y="347"/>
                    <a:pt x="19695" y="347"/>
                    <a:pt x="19695" y="346"/>
                  </a:cubicBezTo>
                  <a:lnTo>
                    <a:pt x="19685" y="337"/>
                  </a:lnTo>
                  <a:cubicBezTo>
                    <a:pt x="19685" y="337"/>
                    <a:pt x="19684" y="336"/>
                    <a:pt x="19684" y="336"/>
                  </a:cubicBezTo>
                  <a:lnTo>
                    <a:pt x="19667" y="313"/>
                  </a:lnTo>
                  <a:lnTo>
                    <a:pt x="19653" y="289"/>
                  </a:lnTo>
                  <a:lnTo>
                    <a:pt x="19640" y="263"/>
                  </a:lnTo>
                  <a:lnTo>
                    <a:pt x="19635" y="252"/>
                  </a:lnTo>
                  <a:cubicBezTo>
                    <a:pt x="19635" y="251"/>
                    <a:pt x="19635" y="250"/>
                    <a:pt x="19635" y="249"/>
                  </a:cubicBezTo>
                  <a:lnTo>
                    <a:pt x="19633" y="235"/>
                  </a:lnTo>
                  <a:lnTo>
                    <a:pt x="19630" y="208"/>
                  </a:lnTo>
                  <a:lnTo>
                    <a:pt x="19628" y="195"/>
                  </a:lnTo>
                  <a:lnTo>
                    <a:pt x="19629" y="198"/>
                  </a:lnTo>
                  <a:lnTo>
                    <a:pt x="19625" y="187"/>
                  </a:lnTo>
                  <a:lnTo>
                    <a:pt x="19627" y="191"/>
                  </a:lnTo>
                  <a:lnTo>
                    <a:pt x="19621" y="184"/>
                  </a:lnTo>
                  <a:lnTo>
                    <a:pt x="19626" y="187"/>
                  </a:lnTo>
                  <a:lnTo>
                    <a:pt x="19616" y="184"/>
                  </a:lnTo>
                  <a:lnTo>
                    <a:pt x="19618" y="185"/>
                  </a:lnTo>
                  <a:lnTo>
                    <a:pt x="17190" y="24"/>
                  </a:lnTo>
                  <a:lnTo>
                    <a:pt x="17193" y="24"/>
                  </a:lnTo>
                  <a:lnTo>
                    <a:pt x="16028" y="154"/>
                  </a:lnTo>
                  <a:lnTo>
                    <a:pt x="15930" y="157"/>
                  </a:lnTo>
                  <a:lnTo>
                    <a:pt x="15832" y="162"/>
                  </a:lnTo>
                  <a:lnTo>
                    <a:pt x="15733" y="169"/>
                  </a:lnTo>
                  <a:lnTo>
                    <a:pt x="15634" y="177"/>
                  </a:lnTo>
                  <a:lnTo>
                    <a:pt x="15435" y="195"/>
                  </a:lnTo>
                  <a:lnTo>
                    <a:pt x="15234" y="216"/>
                  </a:lnTo>
                  <a:lnTo>
                    <a:pt x="15034" y="237"/>
                  </a:lnTo>
                  <a:lnTo>
                    <a:pt x="14834" y="254"/>
                  </a:lnTo>
                  <a:lnTo>
                    <a:pt x="14734" y="261"/>
                  </a:lnTo>
                  <a:lnTo>
                    <a:pt x="14635" y="266"/>
                  </a:lnTo>
                  <a:lnTo>
                    <a:pt x="14536" y="270"/>
                  </a:lnTo>
                  <a:lnTo>
                    <a:pt x="14437" y="271"/>
                  </a:lnTo>
                  <a:lnTo>
                    <a:pt x="14425" y="270"/>
                  </a:lnTo>
                  <a:cubicBezTo>
                    <a:pt x="14425" y="270"/>
                    <a:pt x="14424" y="270"/>
                    <a:pt x="14423" y="270"/>
                  </a:cubicBezTo>
                  <a:lnTo>
                    <a:pt x="14410" y="266"/>
                  </a:lnTo>
                  <a:lnTo>
                    <a:pt x="14386" y="257"/>
                  </a:lnTo>
                  <a:lnTo>
                    <a:pt x="14364" y="247"/>
                  </a:lnTo>
                  <a:lnTo>
                    <a:pt x="14353" y="244"/>
                  </a:lnTo>
                  <a:lnTo>
                    <a:pt x="14342" y="242"/>
                  </a:lnTo>
                  <a:lnTo>
                    <a:pt x="14224" y="232"/>
                  </a:lnTo>
                  <a:lnTo>
                    <a:pt x="14104" y="225"/>
                  </a:lnTo>
                  <a:lnTo>
                    <a:pt x="13985" y="220"/>
                  </a:lnTo>
                  <a:lnTo>
                    <a:pt x="13866" y="213"/>
                  </a:lnTo>
                  <a:lnTo>
                    <a:pt x="13413" y="207"/>
                  </a:lnTo>
                  <a:lnTo>
                    <a:pt x="12960" y="202"/>
                  </a:lnTo>
                  <a:lnTo>
                    <a:pt x="12507" y="195"/>
                  </a:lnTo>
                  <a:lnTo>
                    <a:pt x="12281" y="191"/>
                  </a:lnTo>
                  <a:lnTo>
                    <a:pt x="12054" y="185"/>
                  </a:lnTo>
                  <a:lnTo>
                    <a:pt x="12036" y="183"/>
                  </a:lnTo>
                  <a:lnTo>
                    <a:pt x="12019" y="180"/>
                  </a:lnTo>
                  <a:lnTo>
                    <a:pt x="11988" y="171"/>
                  </a:lnTo>
                  <a:lnTo>
                    <a:pt x="11957" y="162"/>
                  </a:lnTo>
                  <a:lnTo>
                    <a:pt x="11942" y="158"/>
                  </a:lnTo>
                  <a:lnTo>
                    <a:pt x="11926" y="156"/>
                  </a:lnTo>
                  <a:lnTo>
                    <a:pt x="11824" y="146"/>
                  </a:lnTo>
                  <a:lnTo>
                    <a:pt x="11720" y="140"/>
                  </a:lnTo>
                  <a:lnTo>
                    <a:pt x="11617" y="133"/>
                  </a:lnTo>
                  <a:lnTo>
                    <a:pt x="11514" y="127"/>
                  </a:lnTo>
                  <a:lnTo>
                    <a:pt x="11518" y="126"/>
                  </a:lnTo>
                  <a:lnTo>
                    <a:pt x="11498" y="132"/>
                  </a:lnTo>
                  <a:lnTo>
                    <a:pt x="11481" y="138"/>
                  </a:lnTo>
                  <a:lnTo>
                    <a:pt x="11466" y="142"/>
                  </a:lnTo>
                  <a:lnTo>
                    <a:pt x="11454" y="146"/>
                  </a:lnTo>
                  <a:lnTo>
                    <a:pt x="11444" y="149"/>
                  </a:lnTo>
                  <a:lnTo>
                    <a:pt x="11437" y="151"/>
                  </a:lnTo>
                  <a:lnTo>
                    <a:pt x="11430" y="153"/>
                  </a:lnTo>
                  <a:lnTo>
                    <a:pt x="11426" y="154"/>
                  </a:lnTo>
                  <a:lnTo>
                    <a:pt x="11421" y="156"/>
                  </a:lnTo>
                  <a:lnTo>
                    <a:pt x="11423" y="155"/>
                  </a:lnTo>
                  <a:lnTo>
                    <a:pt x="11423" y="155"/>
                  </a:lnTo>
                  <a:lnTo>
                    <a:pt x="11413" y="133"/>
                  </a:lnTo>
                  <a:lnTo>
                    <a:pt x="11415" y="133"/>
                  </a:lnTo>
                  <a:lnTo>
                    <a:pt x="11416" y="132"/>
                  </a:lnTo>
                  <a:lnTo>
                    <a:pt x="11419" y="131"/>
                  </a:lnTo>
                  <a:lnTo>
                    <a:pt x="11414" y="136"/>
                  </a:lnTo>
                  <a:lnTo>
                    <a:pt x="11414" y="136"/>
                  </a:lnTo>
                  <a:lnTo>
                    <a:pt x="11426" y="153"/>
                  </a:lnTo>
                  <a:lnTo>
                    <a:pt x="11424" y="153"/>
                  </a:lnTo>
                  <a:lnTo>
                    <a:pt x="11420" y="154"/>
                  </a:lnTo>
                  <a:lnTo>
                    <a:pt x="11415" y="155"/>
                  </a:lnTo>
                  <a:lnTo>
                    <a:pt x="11408" y="156"/>
                  </a:lnTo>
                  <a:lnTo>
                    <a:pt x="11400" y="158"/>
                  </a:lnTo>
                  <a:lnTo>
                    <a:pt x="11388" y="161"/>
                  </a:lnTo>
                  <a:lnTo>
                    <a:pt x="11375" y="164"/>
                  </a:lnTo>
                  <a:lnTo>
                    <a:pt x="11359" y="168"/>
                  </a:lnTo>
                  <a:lnTo>
                    <a:pt x="11341" y="173"/>
                  </a:lnTo>
                  <a:lnTo>
                    <a:pt x="11319" y="178"/>
                  </a:lnTo>
                  <a:lnTo>
                    <a:pt x="11296" y="184"/>
                  </a:lnTo>
                  <a:lnTo>
                    <a:pt x="11272" y="192"/>
                  </a:lnTo>
                  <a:lnTo>
                    <a:pt x="11248" y="200"/>
                  </a:lnTo>
                  <a:lnTo>
                    <a:pt x="11223" y="208"/>
                  </a:lnTo>
                  <a:lnTo>
                    <a:pt x="11198" y="213"/>
                  </a:lnTo>
                  <a:lnTo>
                    <a:pt x="11154" y="219"/>
                  </a:lnTo>
                  <a:lnTo>
                    <a:pt x="11115" y="224"/>
                  </a:lnTo>
                  <a:lnTo>
                    <a:pt x="11080" y="228"/>
                  </a:lnTo>
                  <a:lnTo>
                    <a:pt x="11048" y="231"/>
                  </a:lnTo>
                  <a:lnTo>
                    <a:pt x="11020" y="234"/>
                  </a:lnTo>
                  <a:lnTo>
                    <a:pt x="10995" y="236"/>
                  </a:lnTo>
                  <a:lnTo>
                    <a:pt x="10974" y="238"/>
                  </a:lnTo>
                  <a:lnTo>
                    <a:pt x="10955" y="239"/>
                  </a:lnTo>
                  <a:lnTo>
                    <a:pt x="10939" y="240"/>
                  </a:lnTo>
                  <a:lnTo>
                    <a:pt x="10925" y="240"/>
                  </a:lnTo>
                  <a:lnTo>
                    <a:pt x="10913" y="240"/>
                  </a:lnTo>
                  <a:lnTo>
                    <a:pt x="10903" y="240"/>
                  </a:lnTo>
                  <a:lnTo>
                    <a:pt x="10895" y="240"/>
                  </a:lnTo>
                  <a:lnTo>
                    <a:pt x="10888" y="240"/>
                  </a:lnTo>
                  <a:lnTo>
                    <a:pt x="10878" y="239"/>
                  </a:lnTo>
                  <a:lnTo>
                    <a:pt x="10873" y="238"/>
                  </a:lnTo>
                  <a:lnTo>
                    <a:pt x="10867" y="238"/>
                  </a:lnTo>
                  <a:lnTo>
                    <a:pt x="10869" y="238"/>
                  </a:lnTo>
                  <a:lnTo>
                    <a:pt x="10864" y="238"/>
                  </a:lnTo>
                  <a:lnTo>
                    <a:pt x="10855" y="240"/>
                  </a:lnTo>
                  <a:lnTo>
                    <a:pt x="10849" y="242"/>
                  </a:lnTo>
                  <a:lnTo>
                    <a:pt x="10842" y="244"/>
                  </a:lnTo>
                  <a:lnTo>
                    <a:pt x="10833" y="247"/>
                  </a:lnTo>
                  <a:lnTo>
                    <a:pt x="10822" y="250"/>
                  </a:lnTo>
                  <a:lnTo>
                    <a:pt x="10809" y="254"/>
                  </a:lnTo>
                  <a:lnTo>
                    <a:pt x="10794" y="259"/>
                  </a:lnTo>
                  <a:lnTo>
                    <a:pt x="10776" y="264"/>
                  </a:lnTo>
                  <a:lnTo>
                    <a:pt x="10755" y="270"/>
                  </a:lnTo>
                  <a:cubicBezTo>
                    <a:pt x="10754" y="271"/>
                    <a:pt x="10754" y="271"/>
                    <a:pt x="10753" y="271"/>
                  </a:cubicBezTo>
                  <a:lnTo>
                    <a:pt x="10626" y="286"/>
                  </a:lnTo>
                  <a:lnTo>
                    <a:pt x="10498" y="300"/>
                  </a:lnTo>
                  <a:lnTo>
                    <a:pt x="10402" y="307"/>
                  </a:lnTo>
                  <a:lnTo>
                    <a:pt x="10307" y="313"/>
                  </a:lnTo>
                  <a:lnTo>
                    <a:pt x="10212" y="319"/>
                  </a:lnTo>
                  <a:lnTo>
                    <a:pt x="10118" y="328"/>
                  </a:lnTo>
                  <a:lnTo>
                    <a:pt x="10107" y="330"/>
                  </a:lnTo>
                  <a:lnTo>
                    <a:pt x="10096" y="334"/>
                  </a:lnTo>
                  <a:lnTo>
                    <a:pt x="10073" y="343"/>
                  </a:lnTo>
                  <a:lnTo>
                    <a:pt x="10048" y="353"/>
                  </a:lnTo>
                  <a:lnTo>
                    <a:pt x="10036" y="356"/>
                  </a:lnTo>
                  <a:cubicBezTo>
                    <a:pt x="10035" y="356"/>
                    <a:pt x="10034" y="356"/>
                    <a:pt x="10033" y="356"/>
                  </a:cubicBezTo>
                  <a:lnTo>
                    <a:pt x="10021" y="356"/>
                  </a:lnTo>
                  <a:lnTo>
                    <a:pt x="9950" y="359"/>
                  </a:lnTo>
                  <a:lnTo>
                    <a:pt x="9881" y="361"/>
                  </a:lnTo>
                  <a:lnTo>
                    <a:pt x="9815" y="363"/>
                  </a:lnTo>
                  <a:lnTo>
                    <a:pt x="9751" y="365"/>
                  </a:lnTo>
                  <a:lnTo>
                    <a:pt x="9689" y="367"/>
                  </a:lnTo>
                  <a:lnTo>
                    <a:pt x="9630" y="369"/>
                  </a:lnTo>
                  <a:lnTo>
                    <a:pt x="9573" y="371"/>
                  </a:lnTo>
                  <a:lnTo>
                    <a:pt x="9518" y="373"/>
                  </a:lnTo>
                  <a:lnTo>
                    <a:pt x="9464" y="374"/>
                  </a:lnTo>
                  <a:lnTo>
                    <a:pt x="9413" y="376"/>
                  </a:lnTo>
                  <a:lnTo>
                    <a:pt x="9364" y="377"/>
                  </a:lnTo>
                  <a:lnTo>
                    <a:pt x="9316" y="379"/>
                  </a:lnTo>
                  <a:lnTo>
                    <a:pt x="9271" y="380"/>
                  </a:lnTo>
                  <a:lnTo>
                    <a:pt x="9226" y="381"/>
                  </a:lnTo>
                  <a:lnTo>
                    <a:pt x="9184" y="383"/>
                  </a:lnTo>
                  <a:lnTo>
                    <a:pt x="9143" y="384"/>
                  </a:lnTo>
                  <a:lnTo>
                    <a:pt x="9065" y="386"/>
                  </a:lnTo>
                  <a:lnTo>
                    <a:pt x="8992" y="387"/>
                  </a:lnTo>
                  <a:lnTo>
                    <a:pt x="8923" y="389"/>
                  </a:lnTo>
                  <a:lnTo>
                    <a:pt x="8859" y="390"/>
                  </a:lnTo>
                  <a:lnTo>
                    <a:pt x="8798" y="391"/>
                  </a:lnTo>
                  <a:lnTo>
                    <a:pt x="8740" y="391"/>
                  </a:lnTo>
                  <a:lnTo>
                    <a:pt x="8685" y="392"/>
                  </a:lnTo>
                  <a:lnTo>
                    <a:pt x="8631" y="392"/>
                  </a:lnTo>
                  <a:lnTo>
                    <a:pt x="8526" y="391"/>
                  </a:lnTo>
                  <a:lnTo>
                    <a:pt x="8421" y="389"/>
                  </a:lnTo>
                  <a:lnTo>
                    <a:pt x="8368" y="388"/>
                  </a:lnTo>
                  <a:lnTo>
                    <a:pt x="8312" y="386"/>
                  </a:lnTo>
                  <a:lnTo>
                    <a:pt x="8255" y="384"/>
                  </a:lnTo>
                  <a:lnTo>
                    <a:pt x="8194" y="382"/>
                  </a:lnTo>
                  <a:lnTo>
                    <a:pt x="8131" y="380"/>
                  </a:lnTo>
                  <a:lnTo>
                    <a:pt x="8063" y="377"/>
                  </a:lnTo>
                  <a:lnTo>
                    <a:pt x="7990" y="375"/>
                  </a:lnTo>
                  <a:lnTo>
                    <a:pt x="7913" y="372"/>
                  </a:lnTo>
                  <a:lnTo>
                    <a:pt x="7872" y="370"/>
                  </a:lnTo>
                  <a:lnTo>
                    <a:pt x="7830" y="368"/>
                  </a:lnTo>
                  <a:lnTo>
                    <a:pt x="7786" y="367"/>
                  </a:lnTo>
                  <a:lnTo>
                    <a:pt x="7740" y="365"/>
                  </a:lnTo>
                  <a:lnTo>
                    <a:pt x="7694" y="363"/>
                  </a:lnTo>
                  <a:lnTo>
                    <a:pt x="7644" y="361"/>
                  </a:lnTo>
                  <a:lnTo>
                    <a:pt x="7594" y="359"/>
                  </a:lnTo>
                  <a:lnTo>
                    <a:pt x="7542" y="357"/>
                  </a:lnTo>
                  <a:lnTo>
                    <a:pt x="6525" y="415"/>
                  </a:lnTo>
                  <a:lnTo>
                    <a:pt x="6302" y="427"/>
                  </a:lnTo>
                  <a:lnTo>
                    <a:pt x="6191" y="435"/>
                  </a:lnTo>
                  <a:lnTo>
                    <a:pt x="6080" y="444"/>
                  </a:lnTo>
                  <a:lnTo>
                    <a:pt x="6035" y="448"/>
                  </a:lnTo>
                  <a:lnTo>
                    <a:pt x="5994" y="454"/>
                  </a:lnTo>
                  <a:lnTo>
                    <a:pt x="5955" y="460"/>
                  </a:lnTo>
                  <a:lnTo>
                    <a:pt x="5919" y="466"/>
                  </a:lnTo>
                  <a:lnTo>
                    <a:pt x="5883" y="474"/>
                  </a:lnTo>
                  <a:lnTo>
                    <a:pt x="5846" y="482"/>
                  </a:lnTo>
                  <a:lnTo>
                    <a:pt x="5807" y="491"/>
                  </a:lnTo>
                  <a:lnTo>
                    <a:pt x="5764" y="501"/>
                  </a:lnTo>
                  <a:cubicBezTo>
                    <a:pt x="5763" y="501"/>
                    <a:pt x="5763" y="501"/>
                    <a:pt x="5762" y="501"/>
                  </a:cubicBezTo>
                  <a:lnTo>
                    <a:pt x="5547" y="507"/>
                  </a:lnTo>
                  <a:lnTo>
                    <a:pt x="5333" y="513"/>
                  </a:lnTo>
                  <a:lnTo>
                    <a:pt x="5118" y="520"/>
                  </a:lnTo>
                  <a:lnTo>
                    <a:pt x="4904" y="530"/>
                  </a:lnTo>
                  <a:lnTo>
                    <a:pt x="4856" y="533"/>
                  </a:lnTo>
                  <a:lnTo>
                    <a:pt x="4809" y="539"/>
                  </a:lnTo>
                  <a:lnTo>
                    <a:pt x="4762" y="547"/>
                  </a:lnTo>
                  <a:lnTo>
                    <a:pt x="4717" y="558"/>
                  </a:lnTo>
                  <a:lnTo>
                    <a:pt x="4685" y="569"/>
                  </a:lnTo>
                  <a:lnTo>
                    <a:pt x="4653" y="584"/>
                  </a:lnTo>
                  <a:lnTo>
                    <a:pt x="4622" y="600"/>
                  </a:lnTo>
                  <a:lnTo>
                    <a:pt x="4590" y="616"/>
                  </a:lnTo>
                  <a:lnTo>
                    <a:pt x="4567" y="625"/>
                  </a:lnTo>
                  <a:lnTo>
                    <a:pt x="4544" y="634"/>
                  </a:lnTo>
                  <a:lnTo>
                    <a:pt x="4504" y="646"/>
                  </a:lnTo>
                  <a:lnTo>
                    <a:pt x="4467" y="655"/>
                  </a:lnTo>
                  <a:lnTo>
                    <a:pt x="4434" y="663"/>
                  </a:lnTo>
                  <a:lnTo>
                    <a:pt x="4402" y="672"/>
                  </a:lnTo>
                  <a:lnTo>
                    <a:pt x="4372" y="684"/>
                  </a:lnTo>
                  <a:lnTo>
                    <a:pt x="4356" y="692"/>
                  </a:lnTo>
                  <a:lnTo>
                    <a:pt x="4341" y="702"/>
                  </a:lnTo>
                  <a:lnTo>
                    <a:pt x="4325" y="714"/>
                  </a:lnTo>
                  <a:lnTo>
                    <a:pt x="4308" y="728"/>
                  </a:lnTo>
                  <a:lnTo>
                    <a:pt x="4291" y="746"/>
                  </a:lnTo>
                  <a:lnTo>
                    <a:pt x="4276" y="767"/>
                  </a:lnTo>
                  <a:lnTo>
                    <a:pt x="4261" y="790"/>
                  </a:lnTo>
                  <a:lnTo>
                    <a:pt x="4246" y="813"/>
                  </a:lnTo>
                  <a:cubicBezTo>
                    <a:pt x="4245" y="814"/>
                    <a:pt x="4243" y="815"/>
                    <a:pt x="4242" y="816"/>
                  </a:cubicBezTo>
                  <a:lnTo>
                    <a:pt x="4215" y="832"/>
                  </a:lnTo>
                  <a:lnTo>
                    <a:pt x="4193" y="845"/>
                  </a:lnTo>
                  <a:lnTo>
                    <a:pt x="4176" y="855"/>
                  </a:lnTo>
                  <a:lnTo>
                    <a:pt x="4162" y="864"/>
                  </a:lnTo>
                  <a:lnTo>
                    <a:pt x="4151" y="871"/>
                  </a:lnTo>
                  <a:lnTo>
                    <a:pt x="4142" y="877"/>
                  </a:lnTo>
                  <a:lnTo>
                    <a:pt x="4127" y="888"/>
                  </a:lnTo>
                  <a:lnTo>
                    <a:pt x="4119" y="895"/>
                  </a:lnTo>
                  <a:lnTo>
                    <a:pt x="4111" y="903"/>
                  </a:lnTo>
                  <a:lnTo>
                    <a:pt x="4099" y="914"/>
                  </a:lnTo>
                  <a:lnTo>
                    <a:pt x="4086" y="927"/>
                  </a:lnTo>
                  <a:lnTo>
                    <a:pt x="4069" y="943"/>
                  </a:lnTo>
                  <a:lnTo>
                    <a:pt x="4047" y="963"/>
                  </a:lnTo>
                  <a:lnTo>
                    <a:pt x="4021" y="987"/>
                  </a:lnTo>
                  <a:lnTo>
                    <a:pt x="4006" y="1001"/>
                  </a:lnTo>
                  <a:lnTo>
                    <a:pt x="3989" y="1017"/>
                  </a:lnTo>
                  <a:lnTo>
                    <a:pt x="3967" y="1035"/>
                  </a:lnTo>
                  <a:lnTo>
                    <a:pt x="3943" y="1050"/>
                  </a:lnTo>
                  <a:lnTo>
                    <a:pt x="3893" y="1077"/>
                  </a:lnTo>
                  <a:lnTo>
                    <a:pt x="3844" y="1103"/>
                  </a:lnTo>
                  <a:lnTo>
                    <a:pt x="3820" y="1116"/>
                  </a:lnTo>
                  <a:lnTo>
                    <a:pt x="3798" y="1132"/>
                  </a:lnTo>
                  <a:lnTo>
                    <a:pt x="3799" y="1131"/>
                  </a:lnTo>
                  <a:lnTo>
                    <a:pt x="3780" y="1150"/>
                  </a:lnTo>
                  <a:lnTo>
                    <a:pt x="3782" y="1148"/>
                  </a:lnTo>
                  <a:lnTo>
                    <a:pt x="3766" y="1170"/>
                  </a:lnTo>
                  <a:lnTo>
                    <a:pt x="3752" y="1193"/>
                  </a:lnTo>
                  <a:lnTo>
                    <a:pt x="3736" y="1217"/>
                  </a:lnTo>
                  <a:lnTo>
                    <a:pt x="3721" y="1233"/>
                  </a:lnTo>
                  <a:lnTo>
                    <a:pt x="3705" y="1248"/>
                  </a:lnTo>
                  <a:lnTo>
                    <a:pt x="3688" y="1262"/>
                  </a:lnTo>
                  <a:lnTo>
                    <a:pt x="3672" y="1275"/>
                  </a:lnTo>
                  <a:lnTo>
                    <a:pt x="3578" y="1363"/>
                  </a:lnTo>
                  <a:lnTo>
                    <a:pt x="3530" y="1406"/>
                  </a:lnTo>
                  <a:lnTo>
                    <a:pt x="3480" y="1449"/>
                  </a:lnTo>
                  <a:lnTo>
                    <a:pt x="3448" y="1471"/>
                  </a:lnTo>
                  <a:lnTo>
                    <a:pt x="3415" y="1492"/>
                  </a:lnTo>
                  <a:lnTo>
                    <a:pt x="3384" y="1512"/>
                  </a:lnTo>
                  <a:lnTo>
                    <a:pt x="3353" y="1535"/>
                  </a:lnTo>
                  <a:lnTo>
                    <a:pt x="3355" y="1534"/>
                  </a:lnTo>
                  <a:lnTo>
                    <a:pt x="3337" y="1552"/>
                  </a:lnTo>
                  <a:lnTo>
                    <a:pt x="3322" y="1573"/>
                  </a:lnTo>
                  <a:lnTo>
                    <a:pt x="3307" y="1596"/>
                  </a:lnTo>
                  <a:lnTo>
                    <a:pt x="3291" y="1619"/>
                  </a:lnTo>
                  <a:lnTo>
                    <a:pt x="3274" y="1640"/>
                  </a:lnTo>
                  <a:lnTo>
                    <a:pt x="3255" y="1660"/>
                  </a:lnTo>
                  <a:lnTo>
                    <a:pt x="3213" y="1695"/>
                  </a:lnTo>
                  <a:lnTo>
                    <a:pt x="3171" y="1729"/>
                  </a:lnTo>
                  <a:lnTo>
                    <a:pt x="3151" y="1746"/>
                  </a:lnTo>
                  <a:lnTo>
                    <a:pt x="3132" y="1764"/>
                  </a:lnTo>
                  <a:lnTo>
                    <a:pt x="3104" y="1794"/>
                  </a:lnTo>
                  <a:lnTo>
                    <a:pt x="3078" y="1825"/>
                  </a:lnTo>
                  <a:lnTo>
                    <a:pt x="3054" y="1856"/>
                  </a:lnTo>
                  <a:lnTo>
                    <a:pt x="3031" y="1887"/>
                  </a:lnTo>
                  <a:lnTo>
                    <a:pt x="2988" y="1952"/>
                  </a:lnTo>
                  <a:lnTo>
                    <a:pt x="2966" y="1986"/>
                  </a:lnTo>
                  <a:lnTo>
                    <a:pt x="2943" y="2021"/>
                  </a:lnTo>
                  <a:cubicBezTo>
                    <a:pt x="2942" y="2023"/>
                    <a:pt x="2941" y="2024"/>
                    <a:pt x="2939" y="2025"/>
                  </a:cubicBezTo>
                  <a:lnTo>
                    <a:pt x="2910" y="2044"/>
                  </a:lnTo>
                  <a:lnTo>
                    <a:pt x="2886" y="2060"/>
                  </a:lnTo>
                  <a:lnTo>
                    <a:pt x="2867" y="2073"/>
                  </a:lnTo>
                  <a:lnTo>
                    <a:pt x="2851" y="2083"/>
                  </a:lnTo>
                  <a:lnTo>
                    <a:pt x="2838" y="2091"/>
                  </a:lnTo>
                  <a:lnTo>
                    <a:pt x="2829" y="2098"/>
                  </a:lnTo>
                  <a:lnTo>
                    <a:pt x="2821" y="2104"/>
                  </a:lnTo>
                  <a:lnTo>
                    <a:pt x="2814" y="2110"/>
                  </a:lnTo>
                  <a:lnTo>
                    <a:pt x="2808" y="2115"/>
                  </a:lnTo>
                  <a:lnTo>
                    <a:pt x="2801" y="2123"/>
                  </a:lnTo>
                  <a:lnTo>
                    <a:pt x="2793" y="2132"/>
                  </a:lnTo>
                  <a:lnTo>
                    <a:pt x="2784" y="2143"/>
                  </a:lnTo>
                  <a:lnTo>
                    <a:pt x="2773" y="2158"/>
                  </a:lnTo>
                  <a:lnTo>
                    <a:pt x="2759" y="2176"/>
                  </a:lnTo>
                  <a:lnTo>
                    <a:pt x="2741" y="2197"/>
                  </a:lnTo>
                  <a:lnTo>
                    <a:pt x="2719" y="2224"/>
                  </a:lnTo>
                  <a:lnTo>
                    <a:pt x="2704" y="2240"/>
                  </a:lnTo>
                  <a:lnTo>
                    <a:pt x="2688" y="2256"/>
                  </a:lnTo>
                  <a:lnTo>
                    <a:pt x="2655" y="2284"/>
                  </a:lnTo>
                  <a:lnTo>
                    <a:pt x="2622" y="2311"/>
                  </a:lnTo>
                  <a:lnTo>
                    <a:pt x="2592" y="2339"/>
                  </a:lnTo>
                  <a:lnTo>
                    <a:pt x="2576" y="2359"/>
                  </a:lnTo>
                  <a:lnTo>
                    <a:pt x="2561" y="2381"/>
                  </a:lnTo>
                  <a:lnTo>
                    <a:pt x="2546" y="2404"/>
                  </a:lnTo>
                  <a:lnTo>
                    <a:pt x="2529" y="2425"/>
                  </a:lnTo>
                  <a:cubicBezTo>
                    <a:pt x="2528" y="2425"/>
                    <a:pt x="2528" y="2426"/>
                    <a:pt x="2528" y="2426"/>
                  </a:cubicBezTo>
                  <a:lnTo>
                    <a:pt x="2503" y="2449"/>
                  </a:lnTo>
                  <a:lnTo>
                    <a:pt x="2478" y="2469"/>
                  </a:lnTo>
                  <a:lnTo>
                    <a:pt x="2454" y="2489"/>
                  </a:lnTo>
                  <a:lnTo>
                    <a:pt x="2443" y="2499"/>
                  </a:lnTo>
                  <a:lnTo>
                    <a:pt x="2434" y="2510"/>
                  </a:lnTo>
                  <a:lnTo>
                    <a:pt x="2425" y="2526"/>
                  </a:lnTo>
                  <a:lnTo>
                    <a:pt x="2417" y="2543"/>
                  </a:lnTo>
                  <a:lnTo>
                    <a:pt x="2403" y="2580"/>
                  </a:lnTo>
                  <a:lnTo>
                    <a:pt x="2389" y="2617"/>
                  </a:lnTo>
                  <a:lnTo>
                    <a:pt x="2380" y="2636"/>
                  </a:lnTo>
                  <a:lnTo>
                    <a:pt x="2370" y="2655"/>
                  </a:lnTo>
                  <a:lnTo>
                    <a:pt x="2348" y="2686"/>
                  </a:lnTo>
                  <a:lnTo>
                    <a:pt x="2323" y="2714"/>
                  </a:lnTo>
                  <a:lnTo>
                    <a:pt x="2298" y="2742"/>
                  </a:lnTo>
                  <a:lnTo>
                    <a:pt x="2275" y="2770"/>
                  </a:lnTo>
                  <a:lnTo>
                    <a:pt x="2194" y="2884"/>
                  </a:lnTo>
                  <a:lnTo>
                    <a:pt x="2117" y="2999"/>
                  </a:lnTo>
                  <a:lnTo>
                    <a:pt x="2101" y="3027"/>
                  </a:lnTo>
                  <a:lnTo>
                    <a:pt x="2087" y="3057"/>
                  </a:lnTo>
                  <a:lnTo>
                    <a:pt x="2071" y="3087"/>
                  </a:lnTo>
                  <a:lnTo>
                    <a:pt x="2062" y="3102"/>
                  </a:lnTo>
                  <a:lnTo>
                    <a:pt x="2052" y="3116"/>
                  </a:lnTo>
                  <a:lnTo>
                    <a:pt x="2029" y="3143"/>
                  </a:lnTo>
                  <a:lnTo>
                    <a:pt x="2005" y="3168"/>
                  </a:lnTo>
                  <a:lnTo>
                    <a:pt x="1956" y="3217"/>
                  </a:lnTo>
                  <a:lnTo>
                    <a:pt x="1907" y="3266"/>
                  </a:lnTo>
                  <a:lnTo>
                    <a:pt x="1883" y="3291"/>
                  </a:lnTo>
                  <a:lnTo>
                    <a:pt x="1862" y="3317"/>
                  </a:lnTo>
                  <a:lnTo>
                    <a:pt x="1843" y="3343"/>
                  </a:lnTo>
                  <a:lnTo>
                    <a:pt x="1826" y="3374"/>
                  </a:lnTo>
                  <a:lnTo>
                    <a:pt x="1809" y="3408"/>
                  </a:lnTo>
                  <a:lnTo>
                    <a:pt x="1794" y="3443"/>
                  </a:lnTo>
                  <a:lnTo>
                    <a:pt x="1779" y="3478"/>
                  </a:lnTo>
                  <a:lnTo>
                    <a:pt x="1765" y="3513"/>
                  </a:lnTo>
                  <a:lnTo>
                    <a:pt x="1750" y="3546"/>
                  </a:lnTo>
                  <a:lnTo>
                    <a:pt x="1735" y="3575"/>
                  </a:lnTo>
                  <a:lnTo>
                    <a:pt x="1714" y="3612"/>
                  </a:lnTo>
                  <a:lnTo>
                    <a:pt x="1690" y="3649"/>
                  </a:lnTo>
                  <a:lnTo>
                    <a:pt x="1665" y="3685"/>
                  </a:lnTo>
                  <a:lnTo>
                    <a:pt x="1638" y="3721"/>
                  </a:lnTo>
                  <a:lnTo>
                    <a:pt x="1622" y="3737"/>
                  </a:lnTo>
                  <a:lnTo>
                    <a:pt x="1604" y="3750"/>
                  </a:lnTo>
                  <a:lnTo>
                    <a:pt x="1587" y="3764"/>
                  </a:lnTo>
                  <a:lnTo>
                    <a:pt x="1589" y="3762"/>
                  </a:lnTo>
                  <a:lnTo>
                    <a:pt x="1575" y="3778"/>
                  </a:lnTo>
                  <a:lnTo>
                    <a:pt x="1577" y="3776"/>
                  </a:lnTo>
                  <a:lnTo>
                    <a:pt x="1567" y="3795"/>
                  </a:lnTo>
                  <a:lnTo>
                    <a:pt x="1559" y="3815"/>
                  </a:lnTo>
                  <a:lnTo>
                    <a:pt x="1553" y="3838"/>
                  </a:lnTo>
                  <a:lnTo>
                    <a:pt x="1546" y="3860"/>
                  </a:lnTo>
                  <a:cubicBezTo>
                    <a:pt x="1545" y="3861"/>
                    <a:pt x="1545" y="3863"/>
                    <a:pt x="1544" y="3864"/>
                  </a:cubicBezTo>
                  <a:lnTo>
                    <a:pt x="1533" y="3879"/>
                  </a:lnTo>
                  <a:lnTo>
                    <a:pt x="1523" y="3892"/>
                  </a:lnTo>
                  <a:lnTo>
                    <a:pt x="1514" y="3903"/>
                  </a:lnTo>
                  <a:lnTo>
                    <a:pt x="1507" y="3913"/>
                  </a:lnTo>
                  <a:lnTo>
                    <a:pt x="1495" y="3929"/>
                  </a:lnTo>
                  <a:lnTo>
                    <a:pt x="1487" y="3940"/>
                  </a:lnTo>
                  <a:lnTo>
                    <a:pt x="1482" y="3947"/>
                  </a:lnTo>
                  <a:lnTo>
                    <a:pt x="1480" y="3951"/>
                  </a:lnTo>
                  <a:lnTo>
                    <a:pt x="1478" y="3956"/>
                  </a:lnTo>
                  <a:lnTo>
                    <a:pt x="1479" y="3954"/>
                  </a:lnTo>
                  <a:lnTo>
                    <a:pt x="1478" y="3957"/>
                  </a:lnTo>
                  <a:lnTo>
                    <a:pt x="1477" y="3964"/>
                  </a:lnTo>
                  <a:lnTo>
                    <a:pt x="1476" y="3974"/>
                  </a:lnTo>
                  <a:lnTo>
                    <a:pt x="1473" y="3987"/>
                  </a:lnTo>
                  <a:lnTo>
                    <a:pt x="1471" y="3995"/>
                  </a:lnTo>
                  <a:lnTo>
                    <a:pt x="1469" y="4005"/>
                  </a:lnTo>
                  <a:lnTo>
                    <a:pt x="1466" y="4016"/>
                  </a:lnTo>
                  <a:lnTo>
                    <a:pt x="1462" y="4029"/>
                  </a:lnTo>
                  <a:lnTo>
                    <a:pt x="1457" y="4044"/>
                  </a:lnTo>
                  <a:lnTo>
                    <a:pt x="1451" y="4060"/>
                  </a:lnTo>
                  <a:lnTo>
                    <a:pt x="1445" y="4079"/>
                  </a:lnTo>
                  <a:lnTo>
                    <a:pt x="1437" y="4100"/>
                  </a:lnTo>
                  <a:lnTo>
                    <a:pt x="1428" y="4123"/>
                  </a:lnTo>
                  <a:lnTo>
                    <a:pt x="1418" y="4149"/>
                  </a:lnTo>
                  <a:lnTo>
                    <a:pt x="1404" y="4184"/>
                  </a:lnTo>
                  <a:lnTo>
                    <a:pt x="1392" y="4215"/>
                  </a:lnTo>
                  <a:lnTo>
                    <a:pt x="1381" y="4242"/>
                  </a:lnTo>
                  <a:lnTo>
                    <a:pt x="1371" y="4266"/>
                  </a:lnTo>
                  <a:lnTo>
                    <a:pt x="1362" y="4285"/>
                  </a:lnTo>
                  <a:lnTo>
                    <a:pt x="1355" y="4303"/>
                  </a:lnTo>
                  <a:lnTo>
                    <a:pt x="1348" y="4317"/>
                  </a:lnTo>
                  <a:lnTo>
                    <a:pt x="1342" y="4328"/>
                  </a:lnTo>
                  <a:lnTo>
                    <a:pt x="1338" y="4338"/>
                  </a:lnTo>
                  <a:lnTo>
                    <a:pt x="1334" y="4345"/>
                  </a:lnTo>
                  <a:lnTo>
                    <a:pt x="1330" y="4351"/>
                  </a:lnTo>
                  <a:lnTo>
                    <a:pt x="1328" y="4354"/>
                  </a:lnTo>
                  <a:cubicBezTo>
                    <a:pt x="1327" y="4355"/>
                    <a:pt x="1327" y="4355"/>
                    <a:pt x="1326" y="4356"/>
                  </a:cubicBezTo>
                  <a:lnTo>
                    <a:pt x="1323" y="4359"/>
                  </a:lnTo>
                  <a:cubicBezTo>
                    <a:pt x="1320" y="4362"/>
                    <a:pt x="1315" y="4363"/>
                    <a:pt x="1311" y="4362"/>
                  </a:cubicBezTo>
                  <a:lnTo>
                    <a:pt x="1310" y="4361"/>
                  </a:lnTo>
                  <a:cubicBezTo>
                    <a:pt x="1306" y="4360"/>
                    <a:pt x="1303" y="4357"/>
                    <a:pt x="1302" y="4354"/>
                  </a:cubicBezTo>
                  <a:lnTo>
                    <a:pt x="1301" y="4352"/>
                  </a:lnTo>
                  <a:cubicBezTo>
                    <a:pt x="1301" y="4351"/>
                    <a:pt x="1301" y="4350"/>
                    <a:pt x="1300" y="4349"/>
                  </a:cubicBezTo>
                  <a:lnTo>
                    <a:pt x="1300" y="4348"/>
                  </a:lnTo>
                  <a:lnTo>
                    <a:pt x="1322" y="4353"/>
                  </a:lnTo>
                  <a:lnTo>
                    <a:pt x="1321" y="4354"/>
                  </a:lnTo>
                  <a:lnTo>
                    <a:pt x="1322" y="4351"/>
                  </a:lnTo>
                  <a:lnTo>
                    <a:pt x="1322" y="4352"/>
                  </a:lnTo>
                  <a:lnTo>
                    <a:pt x="1321" y="4356"/>
                  </a:lnTo>
                  <a:lnTo>
                    <a:pt x="1320" y="4361"/>
                  </a:lnTo>
                  <a:lnTo>
                    <a:pt x="1318" y="4368"/>
                  </a:lnTo>
                  <a:lnTo>
                    <a:pt x="1315" y="4377"/>
                  </a:lnTo>
                  <a:lnTo>
                    <a:pt x="1312" y="4389"/>
                  </a:lnTo>
                  <a:lnTo>
                    <a:pt x="1308" y="4403"/>
                  </a:lnTo>
                  <a:lnTo>
                    <a:pt x="1304" y="4420"/>
                  </a:lnTo>
                  <a:lnTo>
                    <a:pt x="1298" y="4440"/>
                  </a:lnTo>
                  <a:lnTo>
                    <a:pt x="1292" y="4464"/>
                  </a:lnTo>
                  <a:cubicBezTo>
                    <a:pt x="1291" y="4465"/>
                    <a:pt x="1291" y="4466"/>
                    <a:pt x="1290" y="4467"/>
                  </a:cubicBezTo>
                  <a:lnTo>
                    <a:pt x="1289" y="4469"/>
                  </a:lnTo>
                  <a:lnTo>
                    <a:pt x="1286" y="4474"/>
                  </a:lnTo>
                  <a:lnTo>
                    <a:pt x="1282" y="4481"/>
                  </a:lnTo>
                  <a:lnTo>
                    <a:pt x="1276" y="4492"/>
                  </a:lnTo>
                  <a:lnTo>
                    <a:pt x="1268" y="4504"/>
                  </a:lnTo>
                  <a:lnTo>
                    <a:pt x="1260" y="4519"/>
                  </a:lnTo>
                  <a:lnTo>
                    <a:pt x="1251" y="4535"/>
                  </a:lnTo>
                  <a:lnTo>
                    <a:pt x="1241" y="4552"/>
                  </a:lnTo>
                  <a:lnTo>
                    <a:pt x="1220" y="4589"/>
                  </a:lnTo>
                  <a:lnTo>
                    <a:pt x="1199" y="4628"/>
                  </a:lnTo>
                  <a:lnTo>
                    <a:pt x="1180" y="4664"/>
                  </a:lnTo>
                  <a:lnTo>
                    <a:pt x="1171" y="4681"/>
                  </a:lnTo>
                  <a:lnTo>
                    <a:pt x="1164" y="4696"/>
                  </a:lnTo>
                  <a:lnTo>
                    <a:pt x="1148" y="4729"/>
                  </a:lnTo>
                  <a:lnTo>
                    <a:pt x="1136" y="4757"/>
                  </a:lnTo>
                  <a:lnTo>
                    <a:pt x="1127" y="4780"/>
                  </a:lnTo>
                  <a:lnTo>
                    <a:pt x="1120" y="4800"/>
                  </a:lnTo>
                  <a:lnTo>
                    <a:pt x="1115" y="4815"/>
                  </a:lnTo>
                  <a:lnTo>
                    <a:pt x="1111" y="4829"/>
                  </a:lnTo>
                  <a:lnTo>
                    <a:pt x="1108" y="4841"/>
                  </a:lnTo>
                  <a:lnTo>
                    <a:pt x="1105" y="4853"/>
                  </a:lnTo>
                  <a:lnTo>
                    <a:pt x="1098" y="4875"/>
                  </a:lnTo>
                  <a:lnTo>
                    <a:pt x="1093" y="4888"/>
                  </a:lnTo>
                  <a:lnTo>
                    <a:pt x="1087" y="4902"/>
                  </a:lnTo>
                  <a:lnTo>
                    <a:pt x="1078" y="4918"/>
                  </a:lnTo>
                  <a:lnTo>
                    <a:pt x="1067" y="4937"/>
                  </a:lnTo>
                  <a:lnTo>
                    <a:pt x="1053" y="4959"/>
                  </a:lnTo>
                  <a:lnTo>
                    <a:pt x="1035" y="4986"/>
                  </a:lnTo>
                  <a:lnTo>
                    <a:pt x="1004" y="5030"/>
                  </a:lnTo>
                  <a:lnTo>
                    <a:pt x="971" y="5072"/>
                  </a:lnTo>
                  <a:lnTo>
                    <a:pt x="938" y="5114"/>
                  </a:lnTo>
                  <a:lnTo>
                    <a:pt x="908" y="5158"/>
                  </a:lnTo>
                  <a:lnTo>
                    <a:pt x="909" y="5157"/>
                  </a:lnTo>
                  <a:lnTo>
                    <a:pt x="900" y="5176"/>
                  </a:lnTo>
                  <a:lnTo>
                    <a:pt x="893" y="5198"/>
                  </a:lnTo>
                  <a:lnTo>
                    <a:pt x="886" y="5221"/>
                  </a:lnTo>
                  <a:lnTo>
                    <a:pt x="877" y="5243"/>
                  </a:lnTo>
                  <a:lnTo>
                    <a:pt x="847" y="5303"/>
                  </a:lnTo>
                  <a:lnTo>
                    <a:pt x="813" y="5360"/>
                  </a:lnTo>
                  <a:lnTo>
                    <a:pt x="802" y="5378"/>
                  </a:lnTo>
                  <a:lnTo>
                    <a:pt x="792" y="5394"/>
                  </a:lnTo>
                  <a:lnTo>
                    <a:pt x="783" y="5409"/>
                  </a:lnTo>
                  <a:lnTo>
                    <a:pt x="774" y="5422"/>
                  </a:lnTo>
                  <a:lnTo>
                    <a:pt x="767" y="5433"/>
                  </a:lnTo>
                  <a:lnTo>
                    <a:pt x="760" y="5443"/>
                  </a:lnTo>
                  <a:lnTo>
                    <a:pt x="748" y="5460"/>
                  </a:lnTo>
                  <a:lnTo>
                    <a:pt x="740" y="5472"/>
                  </a:lnTo>
                  <a:lnTo>
                    <a:pt x="733" y="5481"/>
                  </a:lnTo>
                  <a:lnTo>
                    <a:pt x="728" y="5488"/>
                  </a:lnTo>
                  <a:lnTo>
                    <a:pt x="725" y="5492"/>
                  </a:lnTo>
                  <a:lnTo>
                    <a:pt x="720" y="5500"/>
                  </a:lnTo>
                  <a:lnTo>
                    <a:pt x="717" y="5505"/>
                  </a:lnTo>
                  <a:lnTo>
                    <a:pt x="714" y="5513"/>
                  </a:lnTo>
                  <a:lnTo>
                    <a:pt x="710" y="5525"/>
                  </a:lnTo>
                  <a:lnTo>
                    <a:pt x="704" y="5540"/>
                  </a:lnTo>
                  <a:lnTo>
                    <a:pt x="697" y="5561"/>
                  </a:lnTo>
                  <a:lnTo>
                    <a:pt x="692" y="5574"/>
                  </a:lnTo>
                  <a:lnTo>
                    <a:pt x="687" y="5588"/>
                  </a:lnTo>
                  <a:lnTo>
                    <a:pt x="665" y="5640"/>
                  </a:lnTo>
                  <a:lnTo>
                    <a:pt x="637" y="5688"/>
                  </a:lnTo>
                  <a:lnTo>
                    <a:pt x="605" y="5734"/>
                  </a:lnTo>
                  <a:lnTo>
                    <a:pt x="569" y="5778"/>
                  </a:lnTo>
                  <a:lnTo>
                    <a:pt x="529" y="5819"/>
                  </a:lnTo>
                  <a:lnTo>
                    <a:pt x="486" y="5859"/>
                  </a:lnTo>
                  <a:lnTo>
                    <a:pt x="441" y="5897"/>
                  </a:lnTo>
                  <a:lnTo>
                    <a:pt x="395" y="5934"/>
                  </a:lnTo>
                  <a:lnTo>
                    <a:pt x="298" y="6006"/>
                  </a:lnTo>
                  <a:lnTo>
                    <a:pt x="199" y="6077"/>
                  </a:lnTo>
                  <a:lnTo>
                    <a:pt x="151" y="6113"/>
                  </a:lnTo>
                  <a:lnTo>
                    <a:pt x="105" y="6149"/>
                  </a:lnTo>
                  <a:lnTo>
                    <a:pt x="60" y="6187"/>
                  </a:lnTo>
                  <a:lnTo>
                    <a:pt x="17" y="6225"/>
                  </a:lnTo>
                  <a:lnTo>
                    <a:pt x="0" y="6208"/>
                  </a:lnTo>
                  <a:close/>
                </a:path>
              </a:pathLst>
            </a:custGeom>
            <a:solidFill>
              <a:srgbClr val="A6A6A6"/>
            </a:solidFill>
            <a:ln w="0" cap="flat">
              <a:solidFill>
                <a:srgbClr val="A6A6A6"/>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72" name="Rectangle 171">
              <a:extLst>
                <a:ext uri="{FF2B5EF4-FFF2-40B4-BE49-F238E27FC236}">
                  <a16:creationId xmlns:a16="http://schemas.microsoft.com/office/drawing/2014/main" id="{00000000-0008-0000-0000-0000AC000000}"/>
                </a:ext>
              </a:extLst>
            </xdr:cNvPr>
            <xdr:cNvSpPr>
              <a:spLocks noChangeArrowheads="1"/>
            </xdr:cNvSpPr>
          </xdr:nvSpPr>
          <xdr:spPr bwMode="auto">
            <a:xfrm>
              <a:off x="4147" y="2226"/>
              <a:ext cx="411" cy="46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73" name="Freeform 172">
              <a:extLst>
                <a:ext uri="{FF2B5EF4-FFF2-40B4-BE49-F238E27FC236}">
                  <a16:creationId xmlns:a16="http://schemas.microsoft.com/office/drawing/2014/main" id="{00000000-0008-0000-0000-0000AD000000}"/>
                </a:ext>
              </a:extLst>
            </xdr:cNvPr>
            <xdr:cNvSpPr>
              <a:spLocks noEditPoints="1"/>
            </xdr:cNvSpPr>
          </xdr:nvSpPr>
          <xdr:spPr bwMode="auto">
            <a:xfrm>
              <a:off x="4145" y="2223"/>
              <a:ext cx="415" cy="475"/>
            </a:xfrm>
            <a:custGeom>
              <a:avLst/>
              <a:gdLst>
                <a:gd name="T0" fmla="*/ 0 w 415"/>
                <a:gd name="T1" fmla="*/ 0 h 475"/>
                <a:gd name="T2" fmla="*/ 415 w 415"/>
                <a:gd name="T3" fmla="*/ 0 h 475"/>
                <a:gd name="T4" fmla="*/ 415 w 415"/>
                <a:gd name="T5" fmla="*/ 475 h 475"/>
                <a:gd name="T6" fmla="*/ 0 w 415"/>
                <a:gd name="T7" fmla="*/ 475 h 475"/>
                <a:gd name="T8" fmla="*/ 0 w 415"/>
                <a:gd name="T9" fmla="*/ 0 h 475"/>
                <a:gd name="T10" fmla="*/ 4 w 415"/>
                <a:gd name="T11" fmla="*/ 472 h 475"/>
                <a:gd name="T12" fmla="*/ 2 w 415"/>
                <a:gd name="T13" fmla="*/ 470 h 475"/>
                <a:gd name="T14" fmla="*/ 413 w 415"/>
                <a:gd name="T15" fmla="*/ 470 h 475"/>
                <a:gd name="T16" fmla="*/ 411 w 415"/>
                <a:gd name="T17" fmla="*/ 472 h 475"/>
                <a:gd name="T18" fmla="*/ 411 w 415"/>
                <a:gd name="T19" fmla="*/ 3 h 475"/>
                <a:gd name="T20" fmla="*/ 413 w 415"/>
                <a:gd name="T21" fmla="*/ 5 h 475"/>
                <a:gd name="T22" fmla="*/ 2 w 415"/>
                <a:gd name="T23" fmla="*/ 5 h 475"/>
                <a:gd name="T24" fmla="*/ 4 w 415"/>
                <a:gd name="T25" fmla="*/ 3 h 475"/>
                <a:gd name="T26" fmla="*/ 4 w 415"/>
                <a:gd name="T27" fmla="*/ 472 h 4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415" h="475">
                  <a:moveTo>
                    <a:pt x="0" y="0"/>
                  </a:moveTo>
                  <a:lnTo>
                    <a:pt x="415" y="0"/>
                  </a:lnTo>
                  <a:lnTo>
                    <a:pt x="415" y="475"/>
                  </a:lnTo>
                  <a:lnTo>
                    <a:pt x="0" y="475"/>
                  </a:lnTo>
                  <a:lnTo>
                    <a:pt x="0" y="0"/>
                  </a:lnTo>
                  <a:close/>
                  <a:moveTo>
                    <a:pt x="4" y="472"/>
                  </a:moveTo>
                  <a:lnTo>
                    <a:pt x="2" y="470"/>
                  </a:lnTo>
                  <a:lnTo>
                    <a:pt x="413" y="470"/>
                  </a:lnTo>
                  <a:lnTo>
                    <a:pt x="411" y="472"/>
                  </a:lnTo>
                  <a:lnTo>
                    <a:pt x="411" y="3"/>
                  </a:lnTo>
                  <a:lnTo>
                    <a:pt x="413" y="5"/>
                  </a:lnTo>
                  <a:lnTo>
                    <a:pt x="2" y="5"/>
                  </a:lnTo>
                  <a:lnTo>
                    <a:pt x="4" y="3"/>
                  </a:lnTo>
                  <a:lnTo>
                    <a:pt x="4" y="472"/>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74" name="Rectangle 173">
              <a:extLst>
                <a:ext uri="{FF2B5EF4-FFF2-40B4-BE49-F238E27FC236}">
                  <a16:creationId xmlns:a16="http://schemas.microsoft.com/office/drawing/2014/main" id="{00000000-0008-0000-0000-0000AE000000}"/>
                </a:ext>
              </a:extLst>
            </xdr:cNvPr>
            <xdr:cNvSpPr>
              <a:spLocks noChangeArrowheads="1"/>
            </xdr:cNvSpPr>
          </xdr:nvSpPr>
          <xdr:spPr bwMode="auto">
            <a:xfrm>
              <a:off x="4306" y="2258"/>
              <a:ext cx="154" cy="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kumimoji="0" lang="en-US" sz="1000" b="1" i="0" u="none" strike="noStrike" cap="none" normalizeH="0" baseline="0">
                  <a:ln>
                    <a:noFill/>
                  </a:ln>
                  <a:solidFill>
                    <a:srgbClr val="000000"/>
                  </a:solidFill>
                  <a:effectLst/>
                  <a:latin typeface="Arial" pitchFamily="34" charset="0"/>
                  <a:cs typeface="Arial" pitchFamily="34" charset="0"/>
                </a:rPr>
                <a:t>NH</a:t>
              </a:r>
              <a:r>
                <a:rPr kumimoji="0" lang="en-US" sz="1000" b="1" i="0" u="none" strike="noStrike" cap="none" normalizeH="0" baseline="-25000">
                  <a:ln>
                    <a:noFill/>
                  </a:ln>
                  <a:solidFill>
                    <a:srgbClr val="000000"/>
                  </a:solidFill>
                  <a:effectLst/>
                  <a:latin typeface="Arial" pitchFamily="34" charset="0"/>
                  <a:cs typeface="Arial" pitchFamily="34" charset="0"/>
                </a:rPr>
                <a:t>3</a:t>
              </a:r>
              <a:endParaRPr kumimoji="0" lang="en-US" sz="1800" b="0" i="0" u="none" strike="noStrike" cap="none" normalizeH="0" baseline="0">
                <a:ln>
                  <a:noFill/>
                </a:ln>
                <a:solidFill>
                  <a:schemeClr val="tx1"/>
                </a:solidFill>
                <a:effectLst/>
                <a:latin typeface="Arial" pitchFamily="34" charset="0"/>
                <a:cs typeface="Arial" pitchFamily="34" charset="0"/>
              </a:endParaRPr>
            </a:p>
          </xdr:txBody>
        </xdr:sp>
        <xdr:sp macro="" textlink="">
          <xdr:nvSpPr>
            <xdr:cNvPr id="175" name="Rectangle 174">
              <a:extLst>
                <a:ext uri="{FF2B5EF4-FFF2-40B4-BE49-F238E27FC236}">
                  <a16:creationId xmlns:a16="http://schemas.microsoft.com/office/drawing/2014/main" id="{00000000-0008-0000-0000-0000AF000000}"/>
                </a:ext>
              </a:extLst>
            </xdr:cNvPr>
            <xdr:cNvSpPr>
              <a:spLocks noChangeArrowheads="1"/>
            </xdr:cNvSpPr>
          </xdr:nvSpPr>
          <xdr:spPr bwMode="auto">
            <a:xfrm>
              <a:off x="4395" y="2302"/>
              <a:ext cx="58" cy="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endParaRPr kumimoji="0" lang="en-US" sz="1800" b="0" i="0" u="none" strike="noStrike" cap="none" normalizeH="0" baseline="0">
                <a:ln>
                  <a:noFill/>
                </a:ln>
                <a:solidFill>
                  <a:schemeClr val="tx1"/>
                </a:solidFill>
                <a:effectLst/>
                <a:latin typeface="Arial" pitchFamily="34" charset="0"/>
                <a:cs typeface="Arial" pitchFamily="34" charset="0"/>
              </a:endParaRPr>
            </a:p>
          </xdr:txBody>
        </xdr:sp>
        <xdr:sp macro="" textlink="">
          <xdr:nvSpPr>
            <xdr:cNvPr id="176" name="Rectangle 175">
              <a:extLst>
                <a:ext uri="{FF2B5EF4-FFF2-40B4-BE49-F238E27FC236}">
                  <a16:creationId xmlns:a16="http://schemas.microsoft.com/office/drawing/2014/main" id="{00000000-0008-0000-0000-0000B0000000}"/>
                </a:ext>
              </a:extLst>
            </xdr:cNvPr>
            <xdr:cNvSpPr>
              <a:spLocks noChangeArrowheads="1"/>
            </xdr:cNvSpPr>
          </xdr:nvSpPr>
          <xdr:spPr bwMode="auto">
            <a:xfrm>
              <a:off x="4220" y="2359"/>
              <a:ext cx="273" cy="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pPr>
              <a:r>
                <a:rPr kumimoji="0" lang="en-US" sz="1000" b="1" i="0" u="none" strike="noStrike" cap="none" normalizeH="0" baseline="0">
                  <a:ln>
                    <a:noFill/>
                  </a:ln>
                  <a:solidFill>
                    <a:srgbClr val="000000"/>
                  </a:solidFill>
                  <a:effectLst/>
                  <a:latin typeface="Arial" pitchFamily="34" charset="0"/>
                  <a:cs typeface="Arial" pitchFamily="34" charset="0"/>
                </a:rPr>
                <a:t>Sensor</a:t>
              </a:r>
            </a:p>
            <a:p>
              <a:pPr marL="0" marR="0" lvl="0" indent="0" algn="ctr" defTabSz="914400" rtl="0" eaLnBrk="1" fontAlgn="base" latinLnBrk="0" hangingPunct="1">
                <a:lnSpc>
                  <a:spcPct val="100000"/>
                </a:lnSpc>
                <a:spcBef>
                  <a:spcPct val="0"/>
                </a:spcBef>
                <a:spcAft>
                  <a:spcPct val="0"/>
                </a:spcAft>
                <a:buClrTx/>
                <a:buSzTx/>
                <a:buFontTx/>
                <a:buNone/>
                <a:tabLst/>
              </a:pPr>
              <a:r>
                <a:rPr lang="en-US" sz="1000" b="1">
                  <a:solidFill>
                    <a:srgbClr val="000000"/>
                  </a:solidFill>
                  <a:latin typeface="Arial" pitchFamily="34" charset="0"/>
                  <a:cs typeface="Arial" pitchFamily="34" charset="0"/>
                </a:rPr>
                <a:t>Panel</a:t>
              </a:r>
              <a:endParaRPr kumimoji="0" lang="en-US" sz="1800" b="0" i="0" u="none" strike="noStrike" cap="none" normalizeH="0" baseline="0">
                <a:ln>
                  <a:noFill/>
                </a:ln>
                <a:solidFill>
                  <a:schemeClr val="tx1"/>
                </a:solidFill>
                <a:effectLst/>
                <a:latin typeface="Arial" pitchFamily="34" charset="0"/>
                <a:cs typeface="Arial" pitchFamily="34" charset="0"/>
              </a:endParaRPr>
            </a:p>
          </xdr:txBody>
        </xdr:sp>
        <xdr:sp macro="" textlink="">
          <xdr:nvSpPr>
            <xdr:cNvPr id="177" name="Freeform 176">
              <a:extLst>
                <a:ext uri="{FF2B5EF4-FFF2-40B4-BE49-F238E27FC236}">
                  <a16:creationId xmlns:a16="http://schemas.microsoft.com/office/drawing/2014/main" id="{00000000-0008-0000-0000-0000B1000000}"/>
                </a:ext>
              </a:extLst>
            </xdr:cNvPr>
            <xdr:cNvSpPr>
              <a:spLocks noEditPoints="1"/>
            </xdr:cNvSpPr>
          </xdr:nvSpPr>
          <xdr:spPr bwMode="auto">
            <a:xfrm>
              <a:off x="4230" y="2568"/>
              <a:ext cx="272" cy="80"/>
            </a:xfrm>
            <a:custGeom>
              <a:avLst/>
              <a:gdLst>
                <a:gd name="T0" fmla="*/ 0 w 272"/>
                <a:gd name="T1" fmla="*/ 0 h 80"/>
                <a:gd name="T2" fmla="*/ 272 w 272"/>
                <a:gd name="T3" fmla="*/ 0 h 80"/>
                <a:gd name="T4" fmla="*/ 272 w 272"/>
                <a:gd name="T5" fmla="*/ 80 h 80"/>
                <a:gd name="T6" fmla="*/ 0 w 272"/>
                <a:gd name="T7" fmla="*/ 80 h 80"/>
                <a:gd name="T8" fmla="*/ 0 w 272"/>
                <a:gd name="T9" fmla="*/ 0 h 80"/>
                <a:gd name="T10" fmla="*/ 7 w 272"/>
                <a:gd name="T11" fmla="*/ 77 h 80"/>
                <a:gd name="T12" fmla="*/ 3 w 272"/>
                <a:gd name="T13" fmla="*/ 73 h 80"/>
                <a:gd name="T14" fmla="*/ 268 w 272"/>
                <a:gd name="T15" fmla="*/ 73 h 80"/>
                <a:gd name="T16" fmla="*/ 264 w 272"/>
                <a:gd name="T17" fmla="*/ 77 h 80"/>
                <a:gd name="T18" fmla="*/ 264 w 272"/>
                <a:gd name="T19" fmla="*/ 3 h 80"/>
                <a:gd name="T20" fmla="*/ 268 w 272"/>
                <a:gd name="T21" fmla="*/ 7 h 80"/>
                <a:gd name="T22" fmla="*/ 3 w 272"/>
                <a:gd name="T23" fmla="*/ 7 h 80"/>
                <a:gd name="T24" fmla="*/ 7 w 272"/>
                <a:gd name="T25" fmla="*/ 3 h 80"/>
                <a:gd name="T26" fmla="*/ 7 w 272"/>
                <a:gd name="T27" fmla="*/ 77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72" h="80">
                  <a:moveTo>
                    <a:pt x="0" y="0"/>
                  </a:moveTo>
                  <a:lnTo>
                    <a:pt x="272" y="0"/>
                  </a:lnTo>
                  <a:lnTo>
                    <a:pt x="272" y="80"/>
                  </a:lnTo>
                  <a:lnTo>
                    <a:pt x="0" y="80"/>
                  </a:lnTo>
                  <a:lnTo>
                    <a:pt x="0" y="0"/>
                  </a:lnTo>
                  <a:close/>
                  <a:moveTo>
                    <a:pt x="7" y="77"/>
                  </a:moveTo>
                  <a:lnTo>
                    <a:pt x="3" y="73"/>
                  </a:lnTo>
                  <a:lnTo>
                    <a:pt x="268" y="73"/>
                  </a:lnTo>
                  <a:lnTo>
                    <a:pt x="264" y="77"/>
                  </a:lnTo>
                  <a:lnTo>
                    <a:pt x="264" y="3"/>
                  </a:lnTo>
                  <a:lnTo>
                    <a:pt x="268" y="7"/>
                  </a:lnTo>
                  <a:lnTo>
                    <a:pt x="3" y="7"/>
                  </a:lnTo>
                  <a:lnTo>
                    <a:pt x="7" y="3"/>
                  </a:lnTo>
                  <a:lnTo>
                    <a:pt x="7" y="77"/>
                  </a:lnTo>
                  <a:close/>
                </a:path>
              </a:pathLst>
            </a:custGeom>
            <a:solidFill>
              <a:srgbClr val="FF0000"/>
            </a:solidFill>
            <a:ln w="0" cap="flat">
              <a:solidFill>
                <a:srgbClr val="FF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78" name="Rectangle 177">
              <a:extLst>
                <a:ext uri="{FF2B5EF4-FFF2-40B4-BE49-F238E27FC236}">
                  <a16:creationId xmlns:a16="http://schemas.microsoft.com/office/drawing/2014/main" id="{00000000-0008-0000-0000-0000B2000000}"/>
                </a:ext>
              </a:extLst>
            </xdr:cNvPr>
            <xdr:cNvSpPr>
              <a:spLocks noChangeArrowheads="1"/>
            </xdr:cNvSpPr>
          </xdr:nvSpPr>
          <xdr:spPr bwMode="auto">
            <a:xfrm>
              <a:off x="4263" y="2577"/>
              <a:ext cx="256" cy="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kumimoji="0" lang="en-US" sz="800" b="1" i="0" u="none" strike="noStrike" cap="none" normalizeH="0" baseline="0">
                  <a:ln>
                    <a:noFill/>
                  </a:ln>
                  <a:solidFill>
                    <a:srgbClr val="FF0000"/>
                  </a:solidFill>
                  <a:effectLst/>
                  <a:latin typeface="Arial" pitchFamily="34" charset="0"/>
                  <a:cs typeface="Arial" pitchFamily="34" charset="0"/>
                </a:rPr>
                <a:t>25 ppm</a:t>
              </a:r>
              <a:endParaRPr kumimoji="0" lang="en-US" sz="1800" b="0" i="0" u="none" strike="noStrike" cap="none" normalizeH="0" baseline="0">
                <a:ln>
                  <a:noFill/>
                </a:ln>
                <a:solidFill>
                  <a:schemeClr val="tx1"/>
                </a:solidFill>
                <a:effectLst/>
                <a:latin typeface="Arial" pitchFamily="34" charset="0"/>
                <a:cs typeface="Arial" pitchFamily="34" charset="0"/>
              </a:endParaRPr>
            </a:p>
          </xdr:txBody>
        </xdr:sp>
        <xdr:sp macro="" textlink="">
          <xdr:nvSpPr>
            <xdr:cNvPr id="179" name="Freeform 178">
              <a:extLst>
                <a:ext uri="{FF2B5EF4-FFF2-40B4-BE49-F238E27FC236}">
                  <a16:creationId xmlns:a16="http://schemas.microsoft.com/office/drawing/2014/main" id="{00000000-0008-0000-0000-0000B3000000}"/>
                </a:ext>
              </a:extLst>
            </xdr:cNvPr>
            <xdr:cNvSpPr>
              <a:spLocks/>
            </xdr:cNvSpPr>
          </xdr:nvSpPr>
          <xdr:spPr bwMode="auto">
            <a:xfrm>
              <a:off x="4842" y="1736"/>
              <a:ext cx="81" cy="62"/>
            </a:xfrm>
            <a:custGeom>
              <a:avLst/>
              <a:gdLst>
                <a:gd name="T0" fmla="*/ 0 w 81"/>
                <a:gd name="T1" fmla="*/ 62 h 62"/>
                <a:gd name="T2" fmla="*/ 15 w 81"/>
                <a:gd name="T3" fmla="*/ 0 h 62"/>
                <a:gd name="T4" fmla="*/ 65 w 81"/>
                <a:gd name="T5" fmla="*/ 0 h 62"/>
                <a:gd name="T6" fmla="*/ 81 w 81"/>
                <a:gd name="T7" fmla="*/ 62 h 62"/>
                <a:gd name="T8" fmla="*/ 0 w 81"/>
                <a:gd name="T9" fmla="*/ 62 h 62"/>
              </a:gdLst>
              <a:ahLst/>
              <a:cxnLst>
                <a:cxn ang="0">
                  <a:pos x="T0" y="T1"/>
                </a:cxn>
                <a:cxn ang="0">
                  <a:pos x="T2" y="T3"/>
                </a:cxn>
                <a:cxn ang="0">
                  <a:pos x="T4" y="T5"/>
                </a:cxn>
                <a:cxn ang="0">
                  <a:pos x="T6" y="T7"/>
                </a:cxn>
                <a:cxn ang="0">
                  <a:pos x="T8" y="T9"/>
                </a:cxn>
              </a:cxnLst>
              <a:rect l="0" t="0" r="r" b="b"/>
              <a:pathLst>
                <a:path w="81" h="62">
                  <a:moveTo>
                    <a:pt x="0" y="62"/>
                  </a:moveTo>
                  <a:lnTo>
                    <a:pt x="15" y="0"/>
                  </a:lnTo>
                  <a:lnTo>
                    <a:pt x="65" y="0"/>
                  </a:lnTo>
                  <a:lnTo>
                    <a:pt x="81" y="62"/>
                  </a:lnTo>
                  <a:lnTo>
                    <a:pt x="0" y="62"/>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80" name="Freeform 179">
              <a:extLst>
                <a:ext uri="{FF2B5EF4-FFF2-40B4-BE49-F238E27FC236}">
                  <a16:creationId xmlns:a16="http://schemas.microsoft.com/office/drawing/2014/main" id="{00000000-0008-0000-0000-0000B4000000}"/>
                </a:ext>
              </a:extLst>
            </xdr:cNvPr>
            <xdr:cNvSpPr>
              <a:spLocks noEditPoints="1"/>
            </xdr:cNvSpPr>
          </xdr:nvSpPr>
          <xdr:spPr bwMode="auto">
            <a:xfrm>
              <a:off x="4840" y="1735"/>
              <a:ext cx="84" cy="65"/>
            </a:xfrm>
            <a:custGeom>
              <a:avLst/>
              <a:gdLst>
                <a:gd name="T0" fmla="*/ 8 w 465"/>
                <a:gd name="T1" fmla="*/ 360 h 360"/>
                <a:gd name="T2" fmla="*/ 2 w 465"/>
                <a:gd name="T3" fmla="*/ 357 h 360"/>
                <a:gd name="T4" fmla="*/ 1 w 465"/>
                <a:gd name="T5" fmla="*/ 351 h 360"/>
                <a:gd name="T6" fmla="*/ 87 w 465"/>
                <a:gd name="T7" fmla="*/ 7 h 360"/>
                <a:gd name="T8" fmla="*/ 94 w 465"/>
                <a:gd name="T9" fmla="*/ 0 h 360"/>
                <a:gd name="T10" fmla="*/ 370 w 465"/>
                <a:gd name="T11" fmla="*/ 0 h 360"/>
                <a:gd name="T12" fmla="*/ 378 w 465"/>
                <a:gd name="T13" fmla="*/ 7 h 360"/>
                <a:gd name="T14" fmla="*/ 464 w 465"/>
                <a:gd name="T15" fmla="*/ 351 h 360"/>
                <a:gd name="T16" fmla="*/ 463 w 465"/>
                <a:gd name="T17" fmla="*/ 357 h 360"/>
                <a:gd name="T18" fmla="*/ 456 w 465"/>
                <a:gd name="T19" fmla="*/ 360 h 360"/>
                <a:gd name="T20" fmla="*/ 8 w 465"/>
                <a:gd name="T21" fmla="*/ 360 h 360"/>
                <a:gd name="T22" fmla="*/ 456 w 465"/>
                <a:gd name="T23" fmla="*/ 344 h 360"/>
                <a:gd name="T24" fmla="*/ 449 w 465"/>
                <a:gd name="T25" fmla="*/ 354 h 360"/>
                <a:gd name="T26" fmla="*/ 363 w 465"/>
                <a:gd name="T27" fmla="*/ 10 h 360"/>
                <a:gd name="T28" fmla="*/ 370 w 465"/>
                <a:gd name="T29" fmla="*/ 16 h 360"/>
                <a:gd name="T30" fmla="*/ 94 w 465"/>
                <a:gd name="T31" fmla="*/ 16 h 360"/>
                <a:gd name="T32" fmla="*/ 102 w 465"/>
                <a:gd name="T33" fmla="*/ 10 h 360"/>
                <a:gd name="T34" fmla="*/ 16 w 465"/>
                <a:gd name="T35" fmla="*/ 354 h 360"/>
                <a:gd name="T36" fmla="*/ 8 w 465"/>
                <a:gd name="T37" fmla="*/ 344 h 360"/>
                <a:gd name="T38" fmla="*/ 456 w 465"/>
                <a:gd name="T39" fmla="*/ 344 h 3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465" h="360">
                  <a:moveTo>
                    <a:pt x="8" y="360"/>
                  </a:moveTo>
                  <a:cubicBezTo>
                    <a:pt x="6" y="360"/>
                    <a:pt x="4" y="359"/>
                    <a:pt x="2" y="357"/>
                  </a:cubicBezTo>
                  <a:cubicBezTo>
                    <a:pt x="1" y="355"/>
                    <a:pt x="0" y="353"/>
                    <a:pt x="1" y="351"/>
                  </a:cubicBezTo>
                  <a:lnTo>
                    <a:pt x="87" y="7"/>
                  </a:lnTo>
                  <a:cubicBezTo>
                    <a:pt x="88" y="3"/>
                    <a:pt x="91" y="0"/>
                    <a:pt x="94" y="0"/>
                  </a:cubicBezTo>
                  <a:lnTo>
                    <a:pt x="370" y="0"/>
                  </a:lnTo>
                  <a:cubicBezTo>
                    <a:pt x="374" y="0"/>
                    <a:pt x="377" y="3"/>
                    <a:pt x="378" y="7"/>
                  </a:cubicBezTo>
                  <a:lnTo>
                    <a:pt x="464" y="351"/>
                  </a:lnTo>
                  <a:cubicBezTo>
                    <a:pt x="465" y="353"/>
                    <a:pt x="464" y="355"/>
                    <a:pt x="463" y="357"/>
                  </a:cubicBezTo>
                  <a:cubicBezTo>
                    <a:pt x="461" y="359"/>
                    <a:pt x="459" y="360"/>
                    <a:pt x="456" y="360"/>
                  </a:cubicBezTo>
                  <a:lnTo>
                    <a:pt x="8" y="360"/>
                  </a:lnTo>
                  <a:close/>
                  <a:moveTo>
                    <a:pt x="456" y="344"/>
                  </a:moveTo>
                  <a:lnTo>
                    <a:pt x="449" y="354"/>
                  </a:lnTo>
                  <a:lnTo>
                    <a:pt x="363" y="10"/>
                  </a:lnTo>
                  <a:lnTo>
                    <a:pt x="370" y="16"/>
                  </a:lnTo>
                  <a:lnTo>
                    <a:pt x="94" y="16"/>
                  </a:lnTo>
                  <a:lnTo>
                    <a:pt x="102" y="10"/>
                  </a:lnTo>
                  <a:lnTo>
                    <a:pt x="16" y="354"/>
                  </a:lnTo>
                  <a:lnTo>
                    <a:pt x="8" y="344"/>
                  </a:lnTo>
                  <a:lnTo>
                    <a:pt x="456" y="344"/>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81" name="Rectangle 180">
              <a:extLst>
                <a:ext uri="{FF2B5EF4-FFF2-40B4-BE49-F238E27FC236}">
                  <a16:creationId xmlns:a16="http://schemas.microsoft.com/office/drawing/2014/main" id="{00000000-0008-0000-0000-0000B5000000}"/>
                </a:ext>
              </a:extLst>
            </xdr:cNvPr>
            <xdr:cNvSpPr>
              <a:spLocks noChangeArrowheads="1"/>
            </xdr:cNvSpPr>
          </xdr:nvSpPr>
          <xdr:spPr bwMode="auto">
            <a:xfrm>
              <a:off x="4842" y="1798"/>
              <a:ext cx="81" cy="28"/>
            </a:xfrm>
            <a:prstGeom prst="rect">
              <a:avLst/>
            </a:prstGeom>
            <a:solidFill>
              <a:srgbClr val="7F7F7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82" name="Freeform 181">
              <a:extLst>
                <a:ext uri="{FF2B5EF4-FFF2-40B4-BE49-F238E27FC236}">
                  <a16:creationId xmlns:a16="http://schemas.microsoft.com/office/drawing/2014/main" id="{00000000-0008-0000-0000-0000B6000000}"/>
                </a:ext>
              </a:extLst>
            </xdr:cNvPr>
            <xdr:cNvSpPr>
              <a:spLocks noEditPoints="1"/>
            </xdr:cNvSpPr>
          </xdr:nvSpPr>
          <xdr:spPr bwMode="auto">
            <a:xfrm>
              <a:off x="4840" y="1797"/>
              <a:ext cx="84" cy="31"/>
            </a:xfrm>
            <a:custGeom>
              <a:avLst/>
              <a:gdLst>
                <a:gd name="T0" fmla="*/ 0 w 464"/>
                <a:gd name="T1" fmla="*/ 8 h 172"/>
                <a:gd name="T2" fmla="*/ 8 w 464"/>
                <a:gd name="T3" fmla="*/ 0 h 172"/>
                <a:gd name="T4" fmla="*/ 456 w 464"/>
                <a:gd name="T5" fmla="*/ 0 h 172"/>
                <a:gd name="T6" fmla="*/ 464 w 464"/>
                <a:gd name="T7" fmla="*/ 8 h 172"/>
                <a:gd name="T8" fmla="*/ 464 w 464"/>
                <a:gd name="T9" fmla="*/ 164 h 172"/>
                <a:gd name="T10" fmla="*/ 456 w 464"/>
                <a:gd name="T11" fmla="*/ 172 h 172"/>
                <a:gd name="T12" fmla="*/ 8 w 464"/>
                <a:gd name="T13" fmla="*/ 172 h 172"/>
                <a:gd name="T14" fmla="*/ 0 w 464"/>
                <a:gd name="T15" fmla="*/ 164 h 172"/>
                <a:gd name="T16" fmla="*/ 0 w 464"/>
                <a:gd name="T17" fmla="*/ 8 h 172"/>
                <a:gd name="T18" fmla="*/ 16 w 464"/>
                <a:gd name="T19" fmla="*/ 164 h 172"/>
                <a:gd name="T20" fmla="*/ 8 w 464"/>
                <a:gd name="T21" fmla="*/ 156 h 172"/>
                <a:gd name="T22" fmla="*/ 456 w 464"/>
                <a:gd name="T23" fmla="*/ 156 h 172"/>
                <a:gd name="T24" fmla="*/ 448 w 464"/>
                <a:gd name="T25" fmla="*/ 164 h 172"/>
                <a:gd name="T26" fmla="*/ 448 w 464"/>
                <a:gd name="T27" fmla="*/ 8 h 172"/>
                <a:gd name="T28" fmla="*/ 456 w 464"/>
                <a:gd name="T29" fmla="*/ 16 h 172"/>
                <a:gd name="T30" fmla="*/ 8 w 464"/>
                <a:gd name="T31" fmla="*/ 16 h 172"/>
                <a:gd name="T32" fmla="*/ 16 w 464"/>
                <a:gd name="T33" fmla="*/ 8 h 172"/>
                <a:gd name="T34" fmla="*/ 16 w 464"/>
                <a:gd name="T35" fmla="*/ 164 h 1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464" h="172">
                  <a:moveTo>
                    <a:pt x="0" y="8"/>
                  </a:moveTo>
                  <a:cubicBezTo>
                    <a:pt x="0" y="4"/>
                    <a:pt x="4" y="0"/>
                    <a:pt x="8" y="0"/>
                  </a:cubicBezTo>
                  <a:lnTo>
                    <a:pt x="456" y="0"/>
                  </a:lnTo>
                  <a:cubicBezTo>
                    <a:pt x="461" y="0"/>
                    <a:pt x="464" y="4"/>
                    <a:pt x="464" y="8"/>
                  </a:cubicBezTo>
                  <a:lnTo>
                    <a:pt x="464" y="164"/>
                  </a:lnTo>
                  <a:cubicBezTo>
                    <a:pt x="464" y="169"/>
                    <a:pt x="461" y="172"/>
                    <a:pt x="456" y="172"/>
                  </a:cubicBezTo>
                  <a:lnTo>
                    <a:pt x="8" y="172"/>
                  </a:lnTo>
                  <a:cubicBezTo>
                    <a:pt x="4" y="172"/>
                    <a:pt x="0" y="169"/>
                    <a:pt x="0" y="164"/>
                  </a:cubicBezTo>
                  <a:lnTo>
                    <a:pt x="0" y="8"/>
                  </a:lnTo>
                  <a:close/>
                  <a:moveTo>
                    <a:pt x="16" y="164"/>
                  </a:moveTo>
                  <a:lnTo>
                    <a:pt x="8" y="156"/>
                  </a:lnTo>
                  <a:lnTo>
                    <a:pt x="456" y="156"/>
                  </a:lnTo>
                  <a:lnTo>
                    <a:pt x="448" y="164"/>
                  </a:lnTo>
                  <a:lnTo>
                    <a:pt x="448" y="8"/>
                  </a:lnTo>
                  <a:lnTo>
                    <a:pt x="456" y="16"/>
                  </a:lnTo>
                  <a:lnTo>
                    <a:pt x="8" y="16"/>
                  </a:lnTo>
                  <a:lnTo>
                    <a:pt x="16" y="8"/>
                  </a:lnTo>
                  <a:lnTo>
                    <a:pt x="16" y="164"/>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83" name="Rectangle 182">
              <a:extLst>
                <a:ext uri="{FF2B5EF4-FFF2-40B4-BE49-F238E27FC236}">
                  <a16:creationId xmlns:a16="http://schemas.microsoft.com/office/drawing/2014/main" id="{00000000-0008-0000-0000-0000B7000000}"/>
                </a:ext>
              </a:extLst>
            </xdr:cNvPr>
            <xdr:cNvSpPr>
              <a:spLocks noChangeArrowheads="1"/>
            </xdr:cNvSpPr>
          </xdr:nvSpPr>
          <xdr:spPr bwMode="auto">
            <a:xfrm>
              <a:off x="4868" y="1826"/>
              <a:ext cx="29" cy="28"/>
            </a:xfrm>
            <a:prstGeom prst="rect">
              <a:avLst/>
            </a:prstGeom>
            <a:solidFill>
              <a:srgbClr val="7F7F7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84" name="Freeform 183">
              <a:extLst>
                <a:ext uri="{FF2B5EF4-FFF2-40B4-BE49-F238E27FC236}">
                  <a16:creationId xmlns:a16="http://schemas.microsoft.com/office/drawing/2014/main" id="{00000000-0008-0000-0000-0000B8000000}"/>
                </a:ext>
              </a:extLst>
            </xdr:cNvPr>
            <xdr:cNvSpPr>
              <a:spLocks noEditPoints="1"/>
            </xdr:cNvSpPr>
          </xdr:nvSpPr>
          <xdr:spPr bwMode="auto">
            <a:xfrm>
              <a:off x="4866" y="1825"/>
              <a:ext cx="32" cy="31"/>
            </a:xfrm>
            <a:custGeom>
              <a:avLst/>
              <a:gdLst>
                <a:gd name="T0" fmla="*/ 0 w 176"/>
                <a:gd name="T1" fmla="*/ 8 h 172"/>
                <a:gd name="T2" fmla="*/ 8 w 176"/>
                <a:gd name="T3" fmla="*/ 0 h 172"/>
                <a:gd name="T4" fmla="*/ 168 w 176"/>
                <a:gd name="T5" fmla="*/ 0 h 172"/>
                <a:gd name="T6" fmla="*/ 176 w 176"/>
                <a:gd name="T7" fmla="*/ 8 h 172"/>
                <a:gd name="T8" fmla="*/ 176 w 176"/>
                <a:gd name="T9" fmla="*/ 164 h 172"/>
                <a:gd name="T10" fmla="*/ 168 w 176"/>
                <a:gd name="T11" fmla="*/ 172 h 172"/>
                <a:gd name="T12" fmla="*/ 8 w 176"/>
                <a:gd name="T13" fmla="*/ 172 h 172"/>
                <a:gd name="T14" fmla="*/ 0 w 176"/>
                <a:gd name="T15" fmla="*/ 164 h 172"/>
                <a:gd name="T16" fmla="*/ 0 w 176"/>
                <a:gd name="T17" fmla="*/ 8 h 172"/>
                <a:gd name="T18" fmla="*/ 16 w 176"/>
                <a:gd name="T19" fmla="*/ 164 h 172"/>
                <a:gd name="T20" fmla="*/ 8 w 176"/>
                <a:gd name="T21" fmla="*/ 156 h 172"/>
                <a:gd name="T22" fmla="*/ 168 w 176"/>
                <a:gd name="T23" fmla="*/ 156 h 172"/>
                <a:gd name="T24" fmla="*/ 160 w 176"/>
                <a:gd name="T25" fmla="*/ 164 h 172"/>
                <a:gd name="T26" fmla="*/ 160 w 176"/>
                <a:gd name="T27" fmla="*/ 8 h 172"/>
                <a:gd name="T28" fmla="*/ 168 w 176"/>
                <a:gd name="T29" fmla="*/ 16 h 172"/>
                <a:gd name="T30" fmla="*/ 8 w 176"/>
                <a:gd name="T31" fmla="*/ 16 h 172"/>
                <a:gd name="T32" fmla="*/ 16 w 176"/>
                <a:gd name="T33" fmla="*/ 8 h 172"/>
                <a:gd name="T34" fmla="*/ 16 w 176"/>
                <a:gd name="T35" fmla="*/ 164 h 1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176" h="172">
                  <a:moveTo>
                    <a:pt x="0" y="8"/>
                  </a:moveTo>
                  <a:cubicBezTo>
                    <a:pt x="0" y="4"/>
                    <a:pt x="4" y="0"/>
                    <a:pt x="8" y="0"/>
                  </a:cubicBezTo>
                  <a:lnTo>
                    <a:pt x="168" y="0"/>
                  </a:lnTo>
                  <a:cubicBezTo>
                    <a:pt x="173" y="0"/>
                    <a:pt x="176" y="4"/>
                    <a:pt x="176" y="8"/>
                  </a:cubicBezTo>
                  <a:lnTo>
                    <a:pt x="176" y="164"/>
                  </a:lnTo>
                  <a:cubicBezTo>
                    <a:pt x="176" y="169"/>
                    <a:pt x="173" y="172"/>
                    <a:pt x="168" y="172"/>
                  </a:cubicBezTo>
                  <a:lnTo>
                    <a:pt x="8" y="172"/>
                  </a:lnTo>
                  <a:cubicBezTo>
                    <a:pt x="4" y="172"/>
                    <a:pt x="0" y="169"/>
                    <a:pt x="0" y="164"/>
                  </a:cubicBezTo>
                  <a:lnTo>
                    <a:pt x="0" y="8"/>
                  </a:lnTo>
                  <a:close/>
                  <a:moveTo>
                    <a:pt x="16" y="164"/>
                  </a:moveTo>
                  <a:lnTo>
                    <a:pt x="8" y="156"/>
                  </a:lnTo>
                  <a:lnTo>
                    <a:pt x="168" y="156"/>
                  </a:lnTo>
                  <a:lnTo>
                    <a:pt x="160" y="164"/>
                  </a:lnTo>
                  <a:lnTo>
                    <a:pt x="160" y="8"/>
                  </a:lnTo>
                  <a:lnTo>
                    <a:pt x="168" y="16"/>
                  </a:lnTo>
                  <a:lnTo>
                    <a:pt x="8" y="16"/>
                  </a:lnTo>
                  <a:lnTo>
                    <a:pt x="16" y="8"/>
                  </a:lnTo>
                  <a:lnTo>
                    <a:pt x="16" y="164"/>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85" name="Freeform 184">
              <a:extLst>
                <a:ext uri="{FF2B5EF4-FFF2-40B4-BE49-F238E27FC236}">
                  <a16:creationId xmlns:a16="http://schemas.microsoft.com/office/drawing/2014/main" id="{00000000-0008-0000-0000-0000B9000000}"/>
                </a:ext>
              </a:extLst>
            </xdr:cNvPr>
            <xdr:cNvSpPr>
              <a:spLocks/>
            </xdr:cNvSpPr>
          </xdr:nvSpPr>
          <xdr:spPr bwMode="auto">
            <a:xfrm>
              <a:off x="4802" y="1854"/>
              <a:ext cx="84" cy="31"/>
            </a:xfrm>
            <a:custGeom>
              <a:avLst/>
              <a:gdLst>
                <a:gd name="T0" fmla="*/ 464 w 464"/>
                <a:gd name="T1" fmla="*/ 0 h 168"/>
                <a:gd name="T2" fmla="*/ 464 w 464"/>
                <a:gd name="T3" fmla="*/ 150 h 168"/>
                <a:gd name="T4" fmla="*/ 453 w 464"/>
                <a:gd name="T5" fmla="*/ 162 h 168"/>
                <a:gd name="T6" fmla="*/ 1 w 464"/>
                <a:gd name="T7" fmla="*/ 168 h 168"/>
                <a:gd name="T8" fmla="*/ 0 w 464"/>
                <a:gd name="T9" fmla="*/ 144 h 168"/>
                <a:gd name="T10" fmla="*/ 452 w 464"/>
                <a:gd name="T11" fmla="*/ 138 h 168"/>
                <a:gd name="T12" fmla="*/ 440 w 464"/>
                <a:gd name="T13" fmla="*/ 150 h 168"/>
                <a:gd name="T14" fmla="*/ 440 w 464"/>
                <a:gd name="T15" fmla="*/ 0 h 168"/>
                <a:gd name="T16" fmla="*/ 464 w 464"/>
                <a:gd name="T17" fmla="*/ 0 h 16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464" h="168">
                  <a:moveTo>
                    <a:pt x="464" y="0"/>
                  </a:moveTo>
                  <a:lnTo>
                    <a:pt x="464" y="150"/>
                  </a:lnTo>
                  <a:cubicBezTo>
                    <a:pt x="464" y="157"/>
                    <a:pt x="459" y="162"/>
                    <a:pt x="453" y="162"/>
                  </a:cubicBezTo>
                  <a:lnTo>
                    <a:pt x="1" y="168"/>
                  </a:lnTo>
                  <a:lnTo>
                    <a:pt x="0" y="144"/>
                  </a:lnTo>
                  <a:lnTo>
                    <a:pt x="452" y="138"/>
                  </a:lnTo>
                  <a:lnTo>
                    <a:pt x="440" y="150"/>
                  </a:lnTo>
                  <a:lnTo>
                    <a:pt x="440" y="0"/>
                  </a:lnTo>
                  <a:lnTo>
                    <a:pt x="464"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86" name="Rectangle 185">
              <a:extLst>
                <a:ext uri="{FF2B5EF4-FFF2-40B4-BE49-F238E27FC236}">
                  <a16:creationId xmlns:a16="http://schemas.microsoft.com/office/drawing/2014/main" id="{00000000-0008-0000-0000-0000BA000000}"/>
                </a:ext>
              </a:extLst>
            </xdr:cNvPr>
            <xdr:cNvSpPr>
              <a:spLocks noChangeArrowheads="1"/>
            </xdr:cNvSpPr>
          </xdr:nvSpPr>
          <xdr:spPr bwMode="auto">
            <a:xfrm>
              <a:off x="4072" y="2915"/>
              <a:ext cx="527" cy="36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87" name="Freeform 186">
              <a:extLst>
                <a:ext uri="{FF2B5EF4-FFF2-40B4-BE49-F238E27FC236}">
                  <a16:creationId xmlns:a16="http://schemas.microsoft.com/office/drawing/2014/main" id="{00000000-0008-0000-0000-0000BB000000}"/>
                </a:ext>
              </a:extLst>
            </xdr:cNvPr>
            <xdr:cNvSpPr>
              <a:spLocks noEditPoints="1"/>
            </xdr:cNvSpPr>
          </xdr:nvSpPr>
          <xdr:spPr bwMode="auto">
            <a:xfrm>
              <a:off x="4065" y="2909"/>
              <a:ext cx="540" cy="373"/>
            </a:xfrm>
            <a:custGeom>
              <a:avLst/>
              <a:gdLst>
                <a:gd name="T0" fmla="*/ 0 w 2992"/>
                <a:gd name="T1" fmla="*/ 34 h 2068"/>
                <a:gd name="T2" fmla="*/ 34 w 2992"/>
                <a:gd name="T3" fmla="*/ 0 h 2068"/>
                <a:gd name="T4" fmla="*/ 2958 w 2992"/>
                <a:gd name="T5" fmla="*/ 0 h 2068"/>
                <a:gd name="T6" fmla="*/ 2992 w 2992"/>
                <a:gd name="T7" fmla="*/ 34 h 2068"/>
                <a:gd name="T8" fmla="*/ 2992 w 2992"/>
                <a:gd name="T9" fmla="*/ 2034 h 2068"/>
                <a:gd name="T10" fmla="*/ 2958 w 2992"/>
                <a:gd name="T11" fmla="*/ 2068 h 2068"/>
                <a:gd name="T12" fmla="*/ 34 w 2992"/>
                <a:gd name="T13" fmla="*/ 2068 h 2068"/>
                <a:gd name="T14" fmla="*/ 0 w 2992"/>
                <a:gd name="T15" fmla="*/ 2034 h 2068"/>
                <a:gd name="T16" fmla="*/ 0 w 2992"/>
                <a:gd name="T17" fmla="*/ 34 h 2068"/>
                <a:gd name="T18" fmla="*/ 68 w 2992"/>
                <a:gd name="T19" fmla="*/ 2034 h 2068"/>
                <a:gd name="T20" fmla="*/ 34 w 2992"/>
                <a:gd name="T21" fmla="*/ 2000 h 2068"/>
                <a:gd name="T22" fmla="*/ 2958 w 2992"/>
                <a:gd name="T23" fmla="*/ 2000 h 2068"/>
                <a:gd name="T24" fmla="*/ 2924 w 2992"/>
                <a:gd name="T25" fmla="*/ 2034 h 2068"/>
                <a:gd name="T26" fmla="*/ 2924 w 2992"/>
                <a:gd name="T27" fmla="*/ 34 h 2068"/>
                <a:gd name="T28" fmla="*/ 2958 w 2992"/>
                <a:gd name="T29" fmla="*/ 68 h 2068"/>
                <a:gd name="T30" fmla="*/ 34 w 2992"/>
                <a:gd name="T31" fmla="*/ 68 h 2068"/>
                <a:gd name="T32" fmla="*/ 68 w 2992"/>
                <a:gd name="T33" fmla="*/ 34 h 2068"/>
                <a:gd name="T34" fmla="*/ 68 w 2992"/>
                <a:gd name="T35" fmla="*/ 2034 h 206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2992" h="2068">
                  <a:moveTo>
                    <a:pt x="0" y="34"/>
                  </a:moveTo>
                  <a:cubicBezTo>
                    <a:pt x="0" y="16"/>
                    <a:pt x="16" y="0"/>
                    <a:pt x="34" y="0"/>
                  </a:cubicBezTo>
                  <a:lnTo>
                    <a:pt x="2958" y="0"/>
                  </a:lnTo>
                  <a:cubicBezTo>
                    <a:pt x="2977" y="0"/>
                    <a:pt x="2992" y="16"/>
                    <a:pt x="2992" y="34"/>
                  </a:cubicBezTo>
                  <a:lnTo>
                    <a:pt x="2992" y="2034"/>
                  </a:lnTo>
                  <a:cubicBezTo>
                    <a:pt x="2992" y="2053"/>
                    <a:pt x="2977" y="2068"/>
                    <a:pt x="2958" y="2068"/>
                  </a:cubicBezTo>
                  <a:lnTo>
                    <a:pt x="34" y="2068"/>
                  </a:lnTo>
                  <a:cubicBezTo>
                    <a:pt x="16" y="2068"/>
                    <a:pt x="0" y="2053"/>
                    <a:pt x="0" y="2034"/>
                  </a:cubicBezTo>
                  <a:lnTo>
                    <a:pt x="0" y="34"/>
                  </a:lnTo>
                  <a:close/>
                  <a:moveTo>
                    <a:pt x="68" y="2034"/>
                  </a:moveTo>
                  <a:lnTo>
                    <a:pt x="34" y="2000"/>
                  </a:lnTo>
                  <a:lnTo>
                    <a:pt x="2958" y="2000"/>
                  </a:lnTo>
                  <a:lnTo>
                    <a:pt x="2924" y="2034"/>
                  </a:lnTo>
                  <a:lnTo>
                    <a:pt x="2924" y="34"/>
                  </a:lnTo>
                  <a:lnTo>
                    <a:pt x="2958" y="68"/>
                  </a:lnTo>
                  <a:lnTo>
                    <a:pt x="34" y="68"/>
                  </a:lnTo>
                  <a:lnTo>
                    <a:pt x="68" y="34"/>
                  </a:lnTo>
                  <a:lnTo>
                    <a:pt x="68" y="2034"/>
                  </a:lnTo>
                  <a:close/>
                </a:path>
              </a:pathLst>
            </a:custGeom>
            <a:solidFill>
              <a:srgbClr val="085091"/>
            </a:solidFill>
            <a:ln w="0" cap="flat">
              <a:solidFill>
                <a:srgbClr val="085091"/>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88" name="Rectangle 187">
              <a:extLst>
                <a:ext uri="{FF2B5EF4-FFF2-40B4-BE49-F238E27FC236}">
                  <a16:creationId xmlns:a16="http://schemas.microsoft.com/office/drawing/2014/main" id="{00000000-0008-0000-0000-0000BC000000}"/>
                </a:ext>
              </a:extLst>
            </xdr:cNvPr>
            <xdr:cNvSpPr>
              <a:spLocks noChangeArrowheads="1"/>
            </xdr:cNvSpPr>
          </xdr:nvSpPr>
          <xdr:spPr bwMode="auto">
            <a:xfrm>
              <a:off x="4189" y="3014"/>
              <a:ext cx="324" cy="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kumimoji="0" lang="en-US" sz="900" b="0" i="0" u="none" strike="noStrike" cap="none" normalizeH="0" baseline="0">
                  <a:ln>
                    <a:noFill/>
                  </a:ln>
                  <a:solidFill>
                    <a:srgbClr val="000000"/>
                  </a:solidFill>
                  <a:effectLst/>
                  <a:latin typeface="Arial" pitchFamily="34" charset="0"/>
                  <a:cs typeface="Arial" pitchFamily="34" charset="0"/>
                </a:rPr>
                <a:t>Electrical</a:t>
              </a:r>
              <a:endParaRPr kumimoji="0" lang="en-US" sz="1800" b="0" i="0" u="none" strike="noStrike" cap="none" normalizeH="0" baseline="0">
                <a:ln>
                  <a:noFill/>
                </a:ln>
                <a:solidFill>
                  <a:schemeClr val="tx1"/>
                </a:solidFill>
                <a:effectLst/>
                <a:latin typeface="Arial" pitchFamily="34" charset="0"/>
                <a:cs typeface="Arial" pitchFamily="34" charset="0"/>
              </a:endParaRPr>
            </a:p>
          </xdr:txBody>
        </xdr:sp>
        <xdr:sp macro="" textlink="">
          <xdr:nvSpPr>
            <xdr:cNvPr id="189" name="Rectangle 188">
              <a:extLst>
                <a:ext uri="{FF2B5EF4-FFF2-40B4-BE49-F238E27FC236}">
                  <a16:creationId xmlns:a16="http://schemas.microsoft.com/office/drawing/2014/main" id="{00000000-0008-0000-0000-0000BD000000}"/>
                </a:ext>
              </a:extLst>
            </xdr:cNvPr>
            <xdr:cNvSpPr>
              <a:spLocks noChangeArrowheads="1"/>
            </xdr:cNvSpPr>
          </xdr:nvSpPr>
          <xdr:spPr bwMode="auto">
            <a:xfrm>
              <a:off x="4174" y="3101"/>
              <a:ext cx="351" cy="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pPr>
              <a:r>
                <a:rPr kumimoji="0" lang="en-US" sz="900" b="0" i="0" u="none" strike="noStrike" cap="none" normalizeH="0" baseline="0">
                  <a:ln>
                    <a:noFill/>
                  </a:ln>
                  <a:solidFill>
                    <a:srgbClr val="000000"/>
                  </a:solidFill>
                  <a:effectLst/>
                  <a:latin typeface="Arial" pitchFamily="34" charset="0"/>
                  <a:cs typeface="Arial" pitchFamily="34" charset="0"/>
                </a:rPr>
                <a:t>Shutdown</a:t>
              </a:r>
              <a:endParaRPr kumimoji="0" lang="en-US" sz="1800" b="0" i="0" u="none" strike="noStrike" cap="none" normalizeH="0" baseline="0">
                <a:ln>
                  <a:noFill/>
                </a:ln>
                <a:solidFill>
                  <a:schemeClr val="tx1"/>
                </a:solidFill>
                <a:effectLst/>
                <a:latin typeface="Arial" pitchFamily="34" charset="0"/>
                <a:cs typeface="Arial" pitchFamily="34" charset="0"/>
              </a:endParaRPr>
            </a:p>
          </xdr:txBody>
        </xdr:sp>
        <xdr:sp macro="" textlink="">
          <xdr:nvSpPr>
            <xdr:cNvPr id="190" name="Rectangle 189">
              <a:extLst>
                <a:ext uri="{FF2B5EF4-FFF2-40B4-BE49-F238E27FC236}">
                  <a16:creationId xmlns:a16="http://schemas.microsoft.com/office/drawing/2014/main" id="{00000000-0008-0000-0000-0000BE000000}"/>
                </a:ext>
              </a:extLst>
            </xdr:cNvPr>
            <xdr:cNvSpPr>
              <a:spLocks noChangeArrowheads="1"/>
            </xdr:cNvSpPr>
          </xdr:nvSpPr>
          <xdr:spPr bwMode="auto">
            <a:xfrm>
              <a:off x="4475" y="2698"/>
              <a:ext cx="4" cy="216"/>
            </a:xfrm>
            <a:prstGeom prst="rect">
              <a:avLst/>
            </a:prstGeom>
            <a:solidFill>
              <a:srgbClr val="0A6DC6"/>
            </a:solidFill>
            <a:ln w="0" cap="flat">
              <a:solidFill>
                <a:srgbClr val="0A6DC6"/>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91" name="Rectangle 190">
              <a:extLst>
                <a:ext uri="{FF2B5EF4-FFF2-40B4-BE49-F238E27FC236}">
                  <a16:creationId xmlns:a16="http://schemas.microsoft.com/office/drawing/2014/main" id="{00000000-0008-0000-0000-0000BF000000}"/>
                </a:ext>
              </a:extLst>
            </xdr:cNvPr>
            <xdr:cNvSpPr>
              <a:spLocks noChangeArrowheads="1"/>
            </xdr:cNvSpPr>
          </xdr:nvSpPr>
          <xdr:spPr bwMode="auto">
            <a:xfrm>
              <a:off x="4451" y="2698"/>
              <a:ext cx="4" cy="216"/>
            </a:xfrm>
            <a:prstGeom prst="rect">
              <a:avLst/>
            </a:prstGeom>
            <a:solidFill>
              <a:srgbClr val="0A6DC6"/>
            </a:solidFill>
            <a:ln w="0" cap="flat">
              <a:solidFill>
                <a:srgbClr val="0A6DC6"/>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pic>
          <xdr:nvPicPr>
            <xdr:cNvPr id="192" name="Picture 191">
              <a:extLst>
                <a:ext uri="{FF2B5EF4-FFF2-40B4-BE49-F238E27FC236}">
                  <a16:creationId xmlns:a16="http://schemas.microsoft.com/office/drawing/2014/main" id="{00000000-0008-0000-0000-0000C0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760" y="1615"/>
              <a:ext cx="41" cy="1094"/>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3" name="Freeform 192">
              <a:extLst>
                <a:ext uri="{FF2B5EF4-FFF2-40B4-BE49-F238E27FC236}">
                  <a16:creationId xmlns:a16="http://schemas.microsoft.com/office/drawing/2014/main" id="{00000000-0008-0000-0000-0000C1000000}"/>
                </a:ext>
              </a:extLst>
            </xdr:cNvPr>
            <xdr:cNvSpPr>
              <a:spLocks noEditPoints="1"/>
            </xdr:cNvSpPr>
          </xdr:nvSpPr>
          <xdr:spPr bwMode="auto">
            <a:xfrm>
              <a:off x="4758" y="1613"/>
              <a:ext cx="46" cy="1098"/>
            </a:xfrm>
            <a:custGeom>
              <a:avLst/>
              <a:gdLst>
                <a:gd name="T0" fmla="*/ 0 w 46"/>
                <a:gd name="T1" fmla="*/ 0 h 1098"/>
                <a:gd name="T2" fmla="*/ 46 w 46"/>
                <a:gd name="T3" fmla="*/ 0 h 1098"/>
                <a:gd name="T4" fmla="*/ 46 w 46"/>
                <a:gd name="T5" fmla="*/ 1098 h 1098"/>
                <a:gd name="T6" fmla="*/ 0 w 46"/>
                <a:gd name="T7" fmla="*/ 1098 h 1098"/>
                <a:gd name="T8" fmla="*/ 0 w 46"/>
                <a:gd name="T9" fmla="*/ 0 h 1098"/>
                <a:gd name="T10" fmla="*/ 5 w 46"/>
                <a:gd name="T11" fmla="*/ 1096 h 1098"/>
                <a:gd name="T12" fmla="*/ 2 w 46"/>
                <a:gd name="T13" fmla="*/ 1094 h 1098"/>
                <a:gd name="T14" fmla="*/ 44 w 46"/>
                <a:gd name="T15" fmla="*/ 1094 h 1098"/>
                <a:gd name="T16" fmla="*/ 41 w 46"/>
                <a:gd name="T17" fmla="*/ 1096 h 1098"/>
                <a:gd name="T18" fmla="*/ 41 w 46"/>
                <a:gd name="T19" fmla="*/ 2 h 1098"/>
                <a:gd name="T20" fmla="*/ 44 w 46"/>
                <a:gd name="T21" fmla="*/ 4 h 1098"/>
                <a:gd name="T22" fmla="*/ 2 w 46"/>
                <a:gd name="T23" fmla="*/ 4 h 1098"/>
                <a:gd name="T24" fmla="*/ 5 w 46"/>
                <a:gd name="T25" fmla="*/ 2 h 1098"/>
                <a:gd name="T26" fmla="*/ 5 w 46"/>
                <a:gd name="T27" fmla="*/ 1096 h 10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46" h="1098">
                  <a:moveTo>
                    <a:pt x="0" y="0"/>
                  </a:moveTo>
                  <a:lnTo>
                    <a:pt x="46" y="0"/>
                  </a:lnTo>
                  <a:lnTo>
                    <a:pt x="46" y="1098"/>
                  </a:lnTo>
                  <a:lnTo>
                    <a:pt x="0" y="1098"/>
                  </a:lnTo>
                  <a:lnTo>
                    <a:pt x="0" y="0"/>
                  </a:lnTo>
                  <a:close/>
                  <a:moveTo>
                    <a:pt x="5" y="1096"/>
                  </a:moveTo>
                  <a:lnTo>
                    <a:pt x="2" y="1094"/>
                  </a:lnTo>
                  <a:lnTo>
                    <a:pt x="44" y="1094"/>
                  </a:lnTo>
                  <a:lnTo>
                    <a:pt x="41" y="1096"/>
                  </a:lnTo>
                  <a:lnTo>
                    <a:pt x="41" y="2"/>
                  </a:lnTo>
                  <a:lnTo>
                    <a:pt x="44" y="4"/>
                  </a:lnTo>
                  <a:lnTo>
                    <a:pt x="2" y="4"/>
                  </a:lnTo>
                  <a:lnTo>
                    <a:pt x="5" y="2"/>
                  </a:lnTo>
                  <a:lnTo>
                    <a:pt x="5" y="1096"/>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94" name="Freeform 193">
              <a:extLst>
                <a:ext uri="{FF2B5EF4-FFF2-40B4-BE49-F238E27FC236}">
                  <a16:creationId xmlns:a16="http://schemas.microsoft.com/office/drawing/2014/main" id="{00000000-0008-0000-0000-0000C2000000}"/>
                </a:ext>
              </a:extLst>
            </xdr:cNvPr>
            <xdr:cNvSpPr>
              <a:spLocks/>
            </xdr:cNvSpPr>
          </xdr:nvSpPr>
          <xdr:spPr bwMode="auto">
            <a:xfrm>
              <a:off x="4776" y="2709"/>
              <a:ext cx="7" cy="491"/>
            </a:xfrm>
            <a:custGeom>
              <a:avLst/>
              <a:gdLst>
                <a:gd name="T0" fmla="*/ 3 w 7"/>
                <a:gd name="T1" fmla="*/ 0 h 491"/>
                <a:gd name="T2" fmla="*/ 0 w 7"/>
                <a:gd name="T3" fmla="*/ 491 h 491"/>
                <a:gd name="T4" fmla="*/ 5 w 7"/>
                <a:gd name="T5" fmla="*/ 491 h 491"/>
                <a:gd name="T6" fmla="*/ 7 w 7"/>
                <a:gd name="T7" fmla="*/ 0 h 491"/>
                <a:gd name="T8" fmla="*/ 3 w 7"/>
                <a:gd name="T9" fmla="*/ 0 h 491"/>
              </a:gdLst>
              <a:ahLst/>
              <a:cxnLst>
                <a:cxn ang="0">
                  <a:pos x="T0" y="T1"/>
                </a:cxn>
                <a:cxn ang="0">
                  <a:pos x="T2" y="T3"/>
                </a:cxn>
                <a:cxn ang="0">
                  <a:pos x="T4" y="T5"/>
                </a:cxn>
                <a:cxn ang="0">
                  <a:pos x="T6" y="T7"/>
                </a:cxn>
                <a:cxn ang="0">
                  <a:pos x="T8" y="T9"/>
                </a:cxn>
              </a:cxnLst>
              <a:rect l="0" t="0" r="r" b="b"/>
              <a:pathLst>
                <a:path w="7" h="491">
                  <a:moveTo>
                    <a:pt x="3" y="0"/>
                  </a:moveTo>
                  <a:lnTo>
                    <a:pt x="0" y="491"/>
                  </a:lnTo>
                  <a:lnTo>
                    <a:pt x="5" y="491"/>
                  </a:lnTo>
                  <a:lnTo>
                    <a:pt x="7" y="0"/>
                  </a:lnTo>
                  <a:lnTo>
                    <a:pt x="3" y="0"/>
                  </a:lnTo>
                  <a:close/>
                </a:path>
              </a:pathLst>
            </a:custGeom>
            <a:solidFill>
              <a:srgbClr val="0A6DC6"/>
            </a:solidFill>
            <a:ln w="0" cap="flat">
              <a:solidFill>
                <a:srgbClr val="0A6DC6"/>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95" name="Freeform 194">
              <a:extLst>
                <a:ext uri="{FF2B5EF4-FFF2-40B4-BE49-F238E27FC236}">
                  <a16:creationId xmlns:a16="http://schemas.microsoft.com/office/drawing/2014/main" id="{00000000-0008-0000-0000-0000C3000000}"/>
                </a:ext>
              </a:extLst>
            </xdr:cNvPr>
            <xdr:cNvSpPr>
              <a:spLocks/>
            </xdr:cNvSpPr>
          </xdr:nvSpPr>
          <xdr:spPr bwMode="auto">
            <a:xfrm>
              <a:off x="4733" y="2748"/>
              <a:ext cx="109" cy="58"/>
            </a:xfrm>
            <a:custGeom>
              <a:avLst/>
              <a:gdLst>
                <a:gd name="T0" fmla="*/ 2 w 109"/>
                <a:gd name="T1" fmla="*/ 0 h 58"/>
                <a:gd name="T2" fmla="*/ 109 w 109"/>
                <a:gd name="T3" fmla="*/ 54 h 58"/>
                <a:gd name="T4" fmla="*/ 107 w 109"/>
                <a:gd name="T5" fmla="*/ 58 h 58"/>
                <a:gd name="T6" fmla="*/ 0 w 109"/>
                <a:gd name="T7" fmla="*/ 4 h 58"/>
                <a:gd name="T8" fmla="*/ 2 w 109"/>
                <a:gd name="T9" fmla="*/ 0 h 58"/>
              </a:gdLst>
              <a:ahLst/>
              <a:cxnLst>
                <a:cxn ang="0">
                  <a:pos x="T0" y="T1"/>
                </a:cxn>
                <a:cxn ang="0">
                  <a:pos x="T2" y="T3"/>
                </a:cxn>
                <a:cxn ang="0">
                  <a:pos x="T4" y="T5"/>
                </a:cxn>
                <a:cxn ang="0">
                  <a:pos x="T6" y="T7"/>
                </a:cxn>
                <a:cxn ang="0">
                  <a:pos x="T8" y="T9"/>
                </a:cxn>
              </a:cxnLst>
              <a:rect l="0" t="0" r="r" b="b"/>
              <a:pathLst>
                <a:path w="109" h="58">
                  <a:moveTo>
                    <a:pt x="2" y="0"/>
                  </a:moveTo>
                  <a:lnTo>
                    <a:pt x="109" y="54"/>
                  </a:lnTo>
                  <a:lnTo>
                    <a:pt x="107" y="58"/>
                  </a:lnTo>
                  <a:lnTo>
                    <a:pt x="0" y="4"/>
                  </a:lnTo>
                  <a:lnTo>
                    <a:pt x="2"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96" name="Freeform 195">
              <a:extLst>
                <a:ext uri="{FF2B5EF4-FFF2-40B4-BE49-F238E27FC236}">
                  <a16:creationId xmlns:a16="http://schemas.microsoft.com/office/drawing/2014/main" id="{00000000-0008-0000-0000-0000C4000000}"/>
                </a:ext>
              </a:extLst>
            </xdr:cNvPr>
            <xdr:cNvSpPr>
              <a:spLocks/>
            </xdr:cNvSpPr>
          </xdr:nvSpPr>
          <xdr:spPr bwMode="auto">
            <a:xfrm>
              <a:off x="4733" y="2856"/>
              <a:ext cx="109" cy="58"/>
            </a:xfrm>
            <a:custGeom>
              <a:avLst/>
              <a:gdLst>
                <a:gd name="T0" fmla="*/ 2 w 109"/>
                <a:gd name="T1" fmla="*/ 0 h 58"/>
                <a:gd name="T2" fmla="*/ 109 w 109"/>
                <a:gd name="T3" fmla="*/ 54 h 58"/>
                <a:gd name="T4" fmla="*/ 107 w 109"/>
                <a:gd name="T5" fmla="*/ 58 h 58"/>
                <a:gd name="T6" fmla="*/ 0 w 109"/>
                <a:gd name="T7" fmla="*/ 3 h 58"/>
                <a:gd name="T8" fmla="*/ 2 w 109"/>
                <a:gd name="T9" fmla="*/ 0 h 58"/>
              </a:gdLst>
              <a:ahLst/>
              <a:cxnLst>
                <a:cxn ang="0">
                  <a:pos x="T0" y="T1"/>
                </a:cxn>
                <a:cxn ang="0">
                  <a:pos x="T2" y="T3"/>
                </a:cxn>
                <a:cxn ang="0">
                  <a:pos x="T4" y="T5"/>
                </a:cxn>
                <a:cxn ang="0">
                  <a:pos x="T6" y="T7"/>
                </a:cxn>
                <a:cxn ang="0">
                  <a:pos x="T8" y="T9"/>
                </a:cxn>
              </a:cxnLst>
              <a:rect l="0" t="0" r="r" b="b"/>
              <a:pathLst>
                <a:path w="109" h="58">
                  <a:moveTo>
                    <a:pt x="2" y="0"/>
                  </a:moveTo>
                  <a:lnTo>
                    <a:pt x="109" y="54"/>
                  </a:lnTo>
                  <a:lnTo>
                    <a:pt x="107" y="58"/>
                  </a:lnTo>
                  <a:lnTo>
                    <a:pt x="0" y="3"/>
                  </a:lnTo>
                  <a:lnTo>
                    <a:pt x="2"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97" name="Freeform 196">
              <a:extLst>
                <a:ext uri="{FF2B5EF4-FFF2-40B4-BE49-F238E27FC236}">
                  <a16:creationId xmlns:a16="http://schemas.microsoft.com/office/drawing/2014/main" id="{00000000-0008-0000-0000-0000C5000000}"/>
                </a:ext>
              </a:extLst>
            </xdr:cNvPr>
            <xdr:cNvSpPr>
              <a:spLocks/>
            </xdr:cNvSpPr>
          </xdr:nvSpPr>
          <xdr:spPr bwMode="auto">
            <a:xfrm>
              <a:off x="4733" y="2802"/>
              <a:ext cx="109" cy="57"/>
            </a:xfrm>
            <a:custGeom>
              <a:avLst/>
              <a:gdLst>
                <a:gd name="T0" fmla="*/ 2 w 109"/>
                <a:gd name="T1" fmla="*/ 0 h 57"/>
                <a:gd name="T2" fmla="*/ 109 w 109"/>
                <a:gd name="T3" fmla="*/ 54 h 57"/>
                <a:gd name="T4" fmla="*/ 107 w 109"/>
                <a:gd name="T5" fmla="*/ 57 h 57"/>
                <a:gd name="T6" fmla="*/ 0 w 109"/>
                <a:gd name="T7" fmla="*/ 3 h 57"/>
                <a:gd name="T8" fmla="*/ 2 w 109"/>
                <a:gd name="T9" fmla="*/ 0 h 57"/>
              </a:gdLst>
              <a:ahLst/>
              <a:cxnLst>
                <a:cxn ang="0">
                  <a:pos x="T0" y="T1"/>
                </a:cxn>
                <a:cxn ang="0">
                  <a:pos x="T2" y="T3"/>
                </a:cxn>
                <a:cxn ang="0">
                  <a:pos x="T4" y="T5"/>
                </a:cxn>
                <a:cxn ang="0">
                  <a:pos x="T6" y="T7"/>
                </a:cxn>
                <a:cxn ang="0">
                  <a:pos x="T8" y="T9"/>
                </a:cxn>
              </a:cxnLst>
              <a:rect l="0" t="0" r="r" b="b"/>
              <a:pathLst>
                <a:path w="109" h="57">
                  <a:moveTo>
                    <a:pt x="2" y="0"/>
                  </a:moveTo>
                  <a:lnTo>
                    <a:pt x="109" y="54"/>
                  </a:lnTo>
                  <a:lnTo>
                    <a:pt x="107" y="57"/>
                  </a:lnTo>
                  <a:lnTo>
                    <a:pt x="0" y="3"/>
                  </a:lnTo>
                  <a:lnTo>
                    <a:pt x="2"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98" name="Freeform 197">
              <a:extLst>
                <a:ext uri="{FF2B5EF4-FFF2-40B4-BE49-F238E27FC236}">
                  <a16:creationId xmlns:a16="http://schemas.microsoft.com/office/drawing/2014/main" id="{00000000-0008-0000-0000-0000C6000000}"/>
                </a:ext>
              </a:extLst>
            </xdr:cNvPr>
            <xdr:cNvSpPr>
              <a:spLocks/>
            </xdr:cNvSpPr>
          </xdr:nvSpPr>
          <xdr:spPr bwMode="auto">
            <a:xfrm>
              <a:off x="4733" y="2910"/>
              <a:ext cx="109" cy="58"/>
            </a:xfrm>
            <a:custGeom>
              <a:avLst/>
              <a:gdLst>
                <a:gd name="T0" fmla="*/ 2 w 109"/>
                <a:gd name="T1" fmla="*/ 0 h 58"/>
                <a:gd name="T2" fmla="*/ 109 w 109"/>
                <a:gd name="T3" fmla="*/ 54 h 58"/>
                <a:gd name="T4" fmla="*/ 107 w 109"/>
                <a:gd name="T5" fmla="*/ 58 h 58"/>
                <a:gd name="T6" fmla="*/ 0 w 109"/>
                <a:gd name="T7" fmla="*/ 4 h 58"/>
                <a:gd name="T8" fmla="*/ 2 w 109"/>
                <a:gd name="T9" fmla="*/ 0 h 58"/>
              </a:gdLst>
              <a:ahLst/>
              <a:cxnLst>
                <a:cxn ang="0">
                  <a:pos x="T0" y="T1"/>
                </a:cxn>
                <a:cxn ang="0">
                  <a:pos x="T2" y="T3"/>
                </a:cxn>
                <a:cxn ang="0">
                  <a:pos x="T4" y="T5"/>
                </a:cxn>
                <a:cxn ang="0">
                  <a:pos x="T6" y="T7"/>
                </a:cxn>
                <a:cxn ang="0">
                  <a:pos x="T8" y="T9"/>
                </a:cxn>
              </a:cxnLst>
              <a:rect l="0" t="0" r="r" b="b"/>
              <a:pathLst>
                <a:path w="109" h="58">
                  <a:moveTo>
                    <a:pt x="2" y="0"/>
                  </a:moveTo>
                  <a:lnTo>
                    <a:pt x="109" y="54"/>
                  </a:lnTo>
                  <a:lnTo>
                    <a:pt x="107" y="58"/>
                  </a:lnTo>
                  <a:lnTo>
                    <a:pt x="0" y="4"/>
                  </a:lnTo>
                  <a:lnTo>
                    <a:pt x="2"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99" name="Freeform 198">
              <a:extLst>
                <a:ext uri="{FF2B5EF4-FFF2-40B4-BE49-F238E27FC236}">
                  <a16:creationId xmlns:a16="http://schemas.microsoft.com/office/drawing/2014/main" id="{00000000-0008-0000-0000-0000C7000000}"/>
                </a:ext>
              </a:extLst>
            </xdr:cNvPr>
            <xdr:cNvSpPr>
              <a:spLocks/>
            </xdr:cNvSpPr>
          </xdr:nvSpPr>
          <xdr:spPr bwMode="auto">
            <a:xfrm>
              <a:off x="4733" y="3017"/>
              <a:ext cx="109" cy="58"/>
            </a:xfrm>
            <a:custGeom>
              <a:avLst/>
              <a:gdLst>
                <a:gd name="T0" fmla="*/ 2 w 109"/>
                <a:gd name="T1" fmla="*/ 0 h 58"/>
                <a:gd name="T2" fmla="*/ 109 w 109"/>
                <a:gd name="T3" fmla="*/ 54 h 58"/>
                <a:gd name="T4" fmla="*/ 107 w 109"/>
                <a:gd name="T5" fmla="*/ 58 h 58"/>
                <a:gd name="T6" fmla="*/ 0 w 109"/>
                <a:gd name="T7" fmla="*/ 4 h 58"/>
                <a:gd name="T8" fmla="*/ 2 w 109"/>
                <a:gd name="T9" fmla="*/ 0 h 58"/>
              </a:gdLst>
              <a:ahLst/>
              <a:cxnLst>
                <a:cxn ang="0">
                  <a:pos x="T0" y="T1"/>
                </a:cxn>
                <a:cxn ang="0">
                  <a:pos x="T2" y="T3"/>
                </a:cxn>
                <a:cxn ang="0">
                  <a:pos x="T4" y="T5"/>
                </a:cxn>
                <a:cxn ang="0">
                  <a:pos x="T6" y="T7"/>
                </a:cxn>
                <a:cxn ang="0">
                  <a:pos x="T8" y="T9"/>
                </a:cxn>
              </a:cxnLst>
              <a:rect l="0" t="0" r="r" b="b"/>
              <a:pathLst>
                <a:path w="109" h="58">
                  <a:moveTo>
                    <a:pt x="2" y="0"/>
                  </a:moveTo>
                  <a:lnTo>
                    <a:pt x="109" y="54"/>
                  </a:lnTo>
                  <a:lnTo>
                    <a:pt x="107" y="58"/>
                  </a:lnTo>
                  <a:lnTo>
                    <a:pt x="0" y="4"/>
                  </a:lnTo>
                  <a:lnTo>
                    <a:pt x="2"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00" name="Freeform 199">
              <a:extLst>
                <a:ext uri="{FF2B5EF4-FFF2-40B4-BE49-F238E27FC236}">
                  <a16:creationId xmlns:a16="http://schemas.microsoft.com/office/drawing/2014/main" id="{00000000-0008-0000-0000-0000C8000000}"/>
                </a:ext>
              </a:extLst>
            </xdr:cNvPr>
            <xdr:cNvSpPr>
              <a:spLocks/>
            </xdr:cNvSpPr>
          </xdr:nvSpPr>
          <xdr:spPr bwMode="auto">
            <a:xfrm>
              <a:off x="4733" y="3071"/>
              <a:ext cx="109" cy="58"/>
            </a:xfrm>
            <a:custGeom>
              <a:avLst/>
              <a:gdLst>
                <a:gd name="T0" fmla="*/ 2 w 109"/>
                <a:gd name="T1" fmla="*/ 0 h 58"/>
                <a:gd name="T2" fmla="*/ 109 w 109"/>
                <a:gd name="T3" fmla="*/ 54 h 58"/>
                <a:gd name="T4" fmla="*/ 107 w 109"/>
                <a:gd name="T5" fmla="*/ 58 h 58"/>
                <a:gd name="T6" fmla="*/ 0 w 109"/>
                <a:gd name="T7" fmla="*/ 4 h 58"/>
                <a:gd name="T8" fmla="*/ 2 w 109"/>
                <a:gd name="T9" fmla="*/ 0 h 58"/>
              </a:gdLst>
              <a:ahLst/>
              <a:cxnLst>
                <a:cxn ang="0">
                  <a:pos x="T0" y="T1"/>
                </a:cxn>
                <a:cxn ang="0">
                  <a:pos x="T2" y="T3"/>
                </a:cxn>
                <a:cxn ang="0">
                  <a:pos x="T4" y="T5"/>
                </a:cxn>
                <a:cxn ang="0">
                  <a:pos x="T6" y="T7"/>
                </a:cxn>
                <a:cxn ang="0">
                  <a:pos x="T8" y="T9"/>
                </a:cxn>
              </a:cxnLst>
              <a:rect l="0" t="0" r="r" b="b"/>
              <a:pathLst>
                <a:path w="109" h="58">
                  <a:moveTo>
                    <a:pt x="2" y="0"/>
                  </a:moveTo>
                  <a:lnTo>
                    <a:pt x="109" y="54"/>
                  </a:lnTo>
                  <a:lnTo>
                    <a:pt x="107" y="58"/>
                  </a:lnTo>
                  <a:lnTo>
                    <a:pt x="0" y="4"/>
                  </a:lnTo>
                  <a:lnTo>
                    <a:pt x="2"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01" name="Freeform 200">
              <a:extLst>
                <a:ext uri="{FF2B5EF4-FFF2-40B4-BE49-F238E27FC236}">
                  <a16:creationId xmlns:a16="http://schemas.microsoft.com/office/drawing/2014/main" id="{00000000-0008-0000-0000-0000C9000000}"/>
                </a:ext>
              </a:extLst>
            </xdr:cNvPr>
            <xdr:cNvSpPr>
              <a:spLocks/>
            </xdr:cNvSpPr>
          </xdr:nvSpPr>
          <xdr:spPr bwMode="auto">
            <a:xfrm>
              <a:off x="4733" y="3125"/>
              <a:ext cx="109" cy="58"/>
            </a:xfrm>
            <a:custGeom>
              <a:avLst/>
              <a:gdLst>
                <a:gd name="T0" fmla="*/ 2 w 109"/>
                <a:gd name="T1" fmla="*/ 0 h 58"/>
                <a:gd name="T2" fmla="*/ 109 w 109"/>
                <a:gd name="T3" fmla="*/ 54 h 58"/>
                <a:gd name="T4" fmla="*/ 107 w 109"/>
                <a:gd name="T5" fmla="*/ 58 h 58"/>
                <a:gd name="T6" fmla="*/ 0 w 109"/>
                <a:gd name="T7" fmla="*/ 4 h 58"/>
                <a:gd name="T8" fmla="*/ 2 w 109"/>
                <a:gd name="T9" fmla="*/ 0 h 58"/>
              </a:gdLst>
              <a:ahLst/>
              <a:cxnLst>
                <a:cxn ang="0">
                  <a:pos x="T0" y="T1"/>
                </a:cxn>
                <a:cxn ang="0">
                  <a:pos x="T2" y="T3"/>
                </a:cxn>
                <a:cxn ang="0">
                  <a:pos x="T4" y="T5"/>
                </a:cxn>
                <a:cxn ang="0">
                  <a:pos x="T6" y="T7"/>
                </a:cxn>
                <a:cxn ang="0">
                  <a:pos x="T8" y="T9"/>
                </a:cxn>
              </a:cxnLst>
              <a:rect l="0" t="0" r="r" b="b"/>
              <a:pathLst>
                <a:path w="109" h="58">
                  <a:moveTo>
                    <a:pt x="2" y="0"/>
                  </a:moveTo>
                  <a:lnTo>
                    <a:pt x="109" y="54"/>
                  </a:lnTo>
                  <a:lnTo>
                    <a:pt x="107" y="58"/>
                  </a:lnTo>
                  <a:lnTo>
                    <a:pt x="0" y="4"/>
                  </a:lnTo>
                  <a:lnTo>
                    <a:pt x="2"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02" name="Freeform 201">
              <a:extLst>
                <a:ext uri="{FF2B5EF4-FFF2-40B4-BE49-F238E27FC236}">
                  <a16:creationId xmlns:a16="http://schemas.microsoft.com/office/drawing/2014/main" id="{00000000-0008-0000-0000-0000CA000000}"/>
                </a:ext>
              </a:extLst>
            </xdr:cNvPr>
            <xdr:cNvSpPr>
              <a:spLocks/>
            </xdr:cNvSpPr>
          </xdr:nvSpPr>
          <xdr:spPr bwMode="auto">
            <a:xfrm>
              <a:off x="4733" y="2964"/>
              <a:ext cx="109" cy="58"/>
            </a:xfrm>
            <a:custGeom>
              <a:avLst/>
              <a:gdLst>
                <a:gd name="T0" fmla="*/ 2 w 109"/>
                <a:gd name="T1" fmla="*/ 0 h 58"/>
                <a:gd name="T2" fmla="*/ 109 w 109"/>
                <a:gd name="T3" fmla="*/ 54 h 58"/>
                <a:gd name="T4" fmla="*/ 107 w 109"/>
                <a:gd name="T5" fmla="*/ 58 h 58"/>
                <a:gd name="T6" fmla="*/ 0 w 109"/>
                <a:gd name="T7" fmla="*/ 4 h 58"/>
                <a:gd name="T8" fmla="*/ 2 w 109"/>
                <a:gd name="T9" fmla="*/ 0 h 58"/>
              </a:gdLst>
              <a:ahLst/>
              <a:cxnLst>
                <a:cxn ang="0">
                  <a:pos x="T0" y="T1"/>
                </a:cxn>
                <a:cxn ang="0">
                  <a:pos x="T2" y="T3"/>
                </a:cxn>
                <a:cxn ang="0">
                  <a:pos x="T4" y="T5"/>
                </a:cxn>
                <a:cxn ang="0">
                  <a:pos x="T6" y="T7"/>
                </a:cxn>
                <a:cxn ang="0">
                  <a:pos x="T8" y="T9"/>
                </a:cxn>
              </a:cxnLst>
              <a:rect l="0" t="0" r="r" b="b"/>
              <a:pathLst>
                <a:path w="109" h="58">
                  <a:moveTo>
                    <a:pt x="2" y="0"/>
                  </a:moveTo>
                  <a:lnTo>
                    <a:pt x="109" y="54"/>
                  </a:lnTo>
                  <a:lnTo>
                    <a:pt x="107" y="58"/>
                  </a:lnTo>
                  <a:lnTo>
                    <a:pt x="0" y="4"/>
                  </a:lnTo>
                  <a:lnTo>
                    <a:pt x="2" y="0"/>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03" name="Freeform 202">
              <a:extLst>
                <a:ext uri="{FF2B5EF4-FFF2-40B4-BE49-F238E27FC236}">
                  <a16:creationId xmlns:a16="http://schemas.microsoft.com/office/drawing/2014/main" id="{00000000-0008-0000-0000-0000CB000000}"/>
                </a:ext>
              </a:extLst>
            </xdr:cNvPr>
            <xdr:cNvSpPr>
              <a:spLocks noEditPoints="1"/>
            </xdr:cNvSpPr>
          </xdr:nvSpPr>
          <xdr:spPr bwMode="auto">
            <a:xfrm>
              <a:off x="4657" y="3032"/>
              <a:ext cx="411" cy="164"/>
            </a:xfrm>
            <a:custGeom>
              <a:avLst/>
              <a:gdLst>
                <a:gd name="T0" fmla="*/ 2173 w 2280"/>
                <a:gd name="T1" fmla="*/ 906 h 908"/>
                <a:gd name="T2" fmla="*/ 1962 w 2280"/>
                <a:gd name="T3" fmla="*/ 889 h 908"/>
                <a:gd name="T4" fmla="*/ 1761 w 2280"/>
                <a:gd name="T5" fmla="*/ 858 h 908"/>
                <a:gd name="T6" fmla="*/ 1577 w 2280"/>
                <a:gd name="T7" fmla="*/ 814 h 908"/>
                <a:gd name="T8" fmla="*/ 1493 w 2280"/>
                <a:gd name="T9" fmla="*/ 787 h 908"/>
                <a:gd name="T10" fmla="*/ 1416 w 2280"/>
                <a:gd name="T11" fmla="*/ 759 h 908"/>
                <a:gd name="T12" fmla="*/ 1346 w 2280"/>
                <a:gd name="T13" fmla="*/ 729 h 908"/>
                <a:gd name="T14" fmla="*/ 1284 w 2280"/>
                <a:gd name="T15" fmla="*/ 696 h 908"/>
                <a:gd name="T16" fmla="*/ 1232 w 2280"/>
                <a:gd name="T17" fmla="*/ 662 h 908"/>
                <a:gd name="T18" fmla="*/ 1189 w 2280"/>
                <a:gd name="T19" fmla="*/ 627 h 908"/>
                <a:gd name="T20" fmla="*/ 1157 w 2280"/>
                <a:gd name="T21" fmla="*/ 590 h 908"/>
                <a:gd name="T22" fmla="*/ 1136 w 2280"/>
                <a:gd name="T23" fmla="*/ 552 h 908"/>
                <a:gd name="T24" fmla="*/ 1131 w 2280"/>
                <a:gd name="T25" fmla="*/ 532 h 908"/>
                <a:gd name="T26" fmla="*/ 1129 w 2280"/>
                <a:gd name="T27" fmla="*/ 512 h 908"/>
                <a:gd name="T28" fmla="*/ 1127 w 2280"/>
                <a:gd name="T29" fmla="*/ 496 h 908"/>
                <a:gd name="T30" fmla="*/ 1123 w 2280"/>
                <a:gd name="T31" fmla="*/ 480 h 908"/>
                <a:gd name="T32" fmla="*/ 1105 w 2280"/>
                <a:gd name="T33" fmla="*/ 445 h 908"/>
                <a:gd name="T34" fmla="*/ 1075 w 2280"/>
                <a:gd name="T35" fmla="*/ 412 h 908"/>
                <a:gd name="T36" fmla="*/ 1035 w 2280"/>
                <a:gd name="T37" fmla="*/ 379 h 908"/>
                <a:gd name="T38" fmla="*/ 985 w 2280"/>
                <a:gd name="T39" fmla="*/ 346 h 908"/>
                <a:gd name="T40" fmla="*/ 925 w 2280"/>
                <a:gd name="T41" fmla="*/ 315 h 908"/>
                <a:gd name="T42" fmla="*/ 856 w 2280"/>
                <a:gd name="T43" fmla="*/ 285 h 908"/>
                <a:gd name="T44" fmla="*/ 780 w 2280"/>
                <a:gd name="T45" fmla="*/ 257 h 908"/>
                <a:gd name="T46" fmla="*/ 698 w 2280"/>
                <a:gd name="T47" fmla="*/ 231 h 908"/>
                <a:gd name="T48" fmla="*/ 515 w 2280"/>
                <a:gd name="T49" fmla="*/ 188 h 908"/>
                <a:gd name="T50" fmla="*/ 316 w 2280"/>
                <a:gd name="T51" fmla="*/ 156 h 908"/>
                <a:gd name="T52" fmla="*/ 107 w 2280"/>
                <a:gd name="T53" fmla="*/ 140 h 908"/>
                <a:gd name="T54" fmla="*/ 24 w 2280"/>
                <a:gd name="T55" fmla="*/ 114 h 908"/>
                <a:gd name="T56" fmla="*/ 214 w 2280"/>
                <a:gd name="T57" fmla="*/ 122 h 908"/>
                <a:gd name="T58" fmla="*/ 421 w 2280"/>
                <a:gd name="T59" fmla="*/ 147 h 908"/>
                <a:gd name="T60" fmla="*/ 615 w 2280"/>
                <a:gd name="T61" fmla="*/ 185 h 908"/>
                <a:gd name="T62" fmla="*/ 747 w 2280"/>
                <a:gd name="T63" fmla="*/ 221 h 908"/>
                <a:gd name="T64" fmla="*/ 828 w 2280"/>
                <a:gd name="T65" fmla="*/ 249 h 908"/>
                <a:gd name="T66" fmla="*/ 901 w 2280"/>
                <a:gd name="T67" fmla="*/ 278 h 908"/>
                <a:gd name="T68" fmla="*/ 967 w 2280"/>
                <a:gd name="T69" fmla="*/ 309 h 908"/>
                <a:gd name="T70" fmla="*/ 1025 w 2280"/>
                <a:gd name="T71" fmla="*/ 343 h 908"/>
                <a:gd name="T72" fmla="*/ 1073 w 2280"/>
                <a:gd name="T73" fmla="*/ 377 h 908"/>
                <a:gd name="T74" fmla="*/ 1110 w 2280"/>
                <a:gd name="T75" fmla="*/ 414 h 908"/>
                <a:gd name="T76" fmla="*/ 1137 w 2280"/>
                <a:gd name="T77" fmla="*/ 452 h 908"/>
                <a:gd name="T78" fmla="*/ 1146 w 2280"/>
                <a:gd name="T79" fmla="*/ 472 h 908"/>
                <a:gd name="T80" fmla="*/ 1151 w 2280"/>
                <a:gd name="T81" fmla="*/ 492 h 908"/>
                <a:gd name="T82" fmla="*/ 1154 w 2280"/>
                <a:gd name="T83" fmla="*/ 528 h 908"/>
                <a:gd name="T84" fmla="*/ 1159 w 2280"/>
                <a:gd name="T85" fmla="*/ 544 h 908"/>
                <a:gd name="T86" fmla="*/ 1165 w 2280"/>
                <a:gd name="T87" fmla="*/ 559 h 908"/>
                <a:gd name="T88" fmla="*/ 1189 w 2280"/>
                <a:gd name="T89" fmla="*/ 592 h 908"/>
                <a:gd name="T90" fmla="*/ 1224 w 2280"/>
                <a:gd name="T91" fmla="*/ 626 h 908"/>
                <a:gd name="T92" fmla="*/ 1269 w 2280"/>
                <a:gd name="T93" fmla="*/ 659 h 908"/>
                <a:gd name="T94" fmla="*/ 1325 w 2280"/>
                <a:gd name="T95" fmla="*/ 691 h 908"/>
                <a:gd name="T96" fmla="*/ 1389 w 2280"/>
                <a:gd name="T97" fmla="*/ 722 h 908"/>
                <a:gd name="T98" fmla="*/ 1461 w 2280"/>
                <a:gd name="T99" fmla="*/ 751 h 908"/>
                <a:gd name="T100" fmla="*/ 1541 w 2280"/>
                <a:gd name="T101" fmla="*/ 778 h 908"/>
                <a:gd name="T102" fmla="*/ 1672 w 2280"/>
                <a:gd name="T103" fmla="*/ 814 h 908"/>
                <a:gd name="T104" fmla="*/ 1863 w 2280"/>
                <a:gd name="T105" fmla="*/ 851 h 908"/>
                <a:gd name="T106" fmla="*/ 2068 w 2280"/>
                <a:gd name="T107" fmla="*/ 876 h 908"/>
                <a:gd name="T108" fmla="*/ 2280 w 2280"/>
                <a:gd name="T109" fmla="*/ 884 h 908"/>
                <a:gd name="T110" fmla="*/ 215 w 2280"/>
                <a:gd name="T111" fmla="*/ 257 h 908"/>
                <a:gd name="T112" fmla="*/ 221 w 2280"/>
                <a:gd name="T113" fmla="*/ 3 h 908"/>
                <a:gd name="T114" fmla="*/ 232 w 2280"/>
                <a:gd name="T115" fmla="*/ 24 h 908"/>
                <a:gd name="T116" fmla="*/ 30 w 2280"/>
                <a:gd name="T117" fmla="*/ 116 h 908"/>
                <a:gd name="T118" fmla="*/ 232 w 2280"/>
                <a:gd name="T119" fmla="*/ 253 h 9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2280" h="908">
                  <a:moveTo>
                    <a:pt x="2280" y="908"/>
                  </a:moveTo>
                  <a:lnTo>
                    <a:pt x="2173" y="906"/>
                  </a:lnTo>
                  <a:lnTo>
                    <a:pt x="2067" y="900"/>
                  </a:lnTo>
                  <a:lnTo>
                    <a:pt x="1962" y="889"/>
                  </a:lnTo>
                  <a:lnTo>
                    <a:pt x="1860" y="875"/>
                  </a:lnTo>
                  <a:lnTo>
                    <a:pt x="1761" y="858"/>
                  </a:lnTo>
                  <a:lnTo>
                    <a:pt x="1667" y="837"/>
                  </a:lnTo>
                  <a:lnTo>
                    <a:pt x="1577" y="814"/>
                  </a:lnTo>
                  <a:lnTo>
                    <a:pt x="1534" y="801"/>
                  </a:lnTo>
                  <a:lnTo>
                    <a:pt x="1493" y="787"/>
                  </a:lnTo>
                  <a:lnTo>
                    <a:pt x="1454" y="774"/>
                  </a:lnTo>
                  <a:lnTo>
                    <a:pt x="1416" y="759"/>
                  </a:lnTo>
                  <a:lnTo>
                    <a:pt x="1380" y="744"/>
                  </a:lnTo>
                  <a:lnTo>
                    <a:pt x="1346" y="729"/>
                  </a:lnTo>
                  <a:lnTo>
                    <a:pt x="1314" y="713"/>
                  </a:lnTo>
                  <a:lnTo>
                    <a:pt x="1284" y="696"/>
                  </a:lnTo>
                  <a:lnTo>
                    <a:pt x="1257" y="679"/>
                  </a:lnTo>
                  <a:lnTo>
                    <a:pt x="1232" y="662"/>
                  </a:lnTo>
                  <a:lnTo>
                    <a:pt x="1209" y="645"/>
                  </a:lnTo>
                  <a:lnTo>
                    <a:pt x="1189" y="627"/>
                  </a:lnTo>
                  <a:lnTo>
                    <a:pt x="1171" y="609"/>
                  </a:lnTo>
                  <a:lnTo>
                    <a:pt x="1157" y="590"/>
                  </a:lnTo>
                  <a:lnTo>
                    <a:pt x="1145" y="571"/>
                  </a:lnTo>
                  <a:lnTo>
                    <a:pt x="1136" y="552"/>
                  </a:lnTo>
                  <a:cubicBezTo>
                    <a:pt x="1136" y="551"/>
                    <a:pt x="1136" y="551"/>
                    <a:pt x="1135" y="550"/>
                  </a:cubicBezTo>
                  <a:lnTo>
                    <a:pt x="1131" y="532"/>
                  </a:lnTo>
                  <a:cubicBezTo>
                    <a:pt x="1130" y="531"/>
                    <a:pt x="1130" y="531"/>
                    <a:pt x="1130" y="530"/>
                  </a:cubicBezTo>
                  <a:lnTo>
                    <a:pt x="1129" y="512"/>
                  </a:lnTo>
                  <a:lnTo>
                    <a:pt x="1127" y="494"/>
                  </a:lnTo>
                  <a:lnTo>
                    <a:pt x="1127" y="496"/>
                  </a:lnTo>
                  <a:lnTo>
                    <a:pt x="1122" y="478"/>
                  </a:lnTo>
                  <a:lnTo>
                    <a:pt x="1123" y="480"/>
                  </a:lnTo>
                  <a:lnTo>
                    <a:pt x="1115" y="462"/>
                  </a:lnTo>
                  <a:lnTo>
                    <a:pt x="1105" y="445"/>
                  </a:lnTo>
                  <a:lnTo>
                    <a:pt x="1092" y="429"/>
                  </a:lnTo>
                  <a:lnTo>
                    <a:pt x="1075" y="412"/>
                  </a:lnTo>
                  <a:lnTo>
                    <a:pt x="1057" y="395"/>
                  </a:lnTo>
                  <a:lnTo>
                    <a:pt x="1035" y="379"/>
                  </a:lnTo>
                  <a:lnTo>
                    <a:pt x="1011" y="363"/>
                  </a:lnTo>
                  <a:lnTo>
                    <a:pt x="985" y="346"/>
                  </a:lnTo>
                  <a:lnTo>
                    <a:pt x="956" y="330"/>
                  </a:lnTo>
                  <a:lnTo>
                    <a:pt x="925" y="315"/>
                  </a:lnTo>
                  <a:lnTo>
                    <a:pt x="892" y="300"/>
                  </a:lnTo>
                  <a:lnTo>
                    <a:pt x="856" y="285"/>
                  </a:lnTo>
                  <a:lnTo>
                    <a:pt x="819" y="271"/>
                  </a:lnTo>
                  <a:lnTo>
                    <a:pt x="780" y="257"/>
                  </a:lnTo>
                  <a:lnTo>
                    <a:pt x="740" y="244"/>
                  </a:lnTo>
                  <a:lnTo>
                    <a:pt x="698" y="231"/>
                  </a:lnTo>
                  <a:lnTo>
                    <a:pt x="609" y="208"/>
                  </a:lnTo>
                  <a:lnTo>
                    <a:pt x="515" y="188"/>
                  </a:lnTo>
                  <a:lnTo>
                    <a:pt x="417" y="170"/>
                  </a:lnTo>
                  <a:lnTo>
                    <a:pt x="316" y="156"/>
                  </a:lnTo>
                  <a:lnTo>
                    <a:pt x="212" y="146"/>
                  </a:lnTo>
                  <a:lnTo>
                    <a:pt x="107" y="140"/>
                  </a:lnTo>
                  <a:lnTo>
                    <a:pt x="24" y="138"/>
                  </a:lnTo>
                  <a:lnTo>
                    <a:pt x="24" y="114"/>
                  </a:lnTo>
                  <a:lnTo>
                    <a:pt x="108" y="116"/>
                  </a:lnTo>
                  <a:lnTo>
                    <a:pt x="214" y="122"/>
                  </a:lnTo>
                  <a:lnTo>
                    <a:pt x="319" y="133"/>
                  </a:lnTo>
                  <a:lnTo>
                    <a:pt x="421" y="147"/>
                  </a:lnTo>
                  <a:lnTo>
                    <a:pt x="520" y="164"/>
                  </a:lnTo>
                  <a:lnTo>
                    <a:pt x="615" y="185"/>
                  </a:lnTo>
                  <a:lnTo>
                    <a:pt x="704" y="208"/>
                  </a:lnTo>
                  <a:lnTo>
                    <a:pt x="747" y="221"/>
                  </a:lnTo>
                  <a:lnTo>
                    <a:pt x="788" y="235"/>
                  </a:lnTo>
                  <a:lnTo>
                    <a:pt x="828" y="249"/>
                  </a:lnTo>
                  <a:lnTo>
                    <a:pt x="866" y="263"/>
                  </a:lnTo>
                  <a:lnTo>
                    <a:pt x="901" y="278"/>
                  </a:lnTo>
                  <a:lnTo>
                    <a:pt x="935" y="293"/>
                  </a:lnTo>
                  <a:lnTo>
                    <a:pt x="967" y="309"/>
                  </a:lnTo>
                  <a:lnTo>
                    <a:pt x="997" y="326"/>
                  </a:lnTo>
                  <a:lnTo>
                    <a:pt x="1025" y="343"/>
                  </a:lnTo>
                  <a:lnTo>
                    <a:pt x="1050" y="360"/>
                  </a:lnTo>
                  <a:lnTo>
                    <a:pt x="1073" y="377"/>
                  </a:lnTo>
                  <a:lnTo>
                    <a:pt x="1093" y="395"/>
                  </a:lnTo>
                  <a:lnTo>
                    <a:pt x="1110" y="414"/>
                  </a:lnTo>
                  <a:lnTo>
                    <a:pt x="1125" y="433"/>
                  </a:lnTo>
                  <a:lnTo>
                    <a:pt x="1137" y="452"/>
                  </a:lnTo>
                  <a:lnTo>
                    <a:pt x="1145" y="470"/>
                  </a:lnTo>
                  <a:cubicBezTo>
                    <a:pt x="1145" y="471"/>
                    <a:pt x="1145" y="471"/>
                    <a:pt x="1146" y="472"/>
                  </a:cubicBezTo>
                  <a:lnTo>
                    <a:pt x="1150" y="490"/>
                  </a:lnTo>
                  <a:cubicBezTo>
                    <a:pt x="1150" y="491"/>
                    <a:pt x="1151" y="491"/>
                    <a:pt x="1151" y="492"/>
                  </a:cubicBezTo>
                  <a:lnTo>
                    <a:pt x="1152" y="510"/>
                  </a:lnTo>
                  <a:lnTo>
                    <a:pt x="1154" y="528"/>
                  </a:lnTo>
                  <a:lnTo>
                    <a:pt x="1154" y="526"/>
                  </a:lnTo>
                  <a:lnTo>
                    <a:pt x="1159" y="544"/>
                  </a:lnTo>
                  <a:lnTo>
                    <a:pt x="1158" y="542"/>
                  </a:lnTo>
                  <a:lnTo>
                    <a:pt x="1165" y="559"/>
                  </a:lnTo>
                  <a:lnTo>
                    <a:pt x="1175" y="575"/>
                  </a:lnTo>
                  <a:lnTo>
                    <a:pt x="1189" y="592"/>
                  </a:lnTo>
                  <a:lnTo>
                    <a:pt x="1205" y="609"/>
                  </a:lnTo>
                  <a:lnTo>
                    <a:pt x="1224" y="626"/>
                  </a:lnTo>
                  <a:lnTo>
                    <a:pt x="1245" y="643"/>
                  </a:lnTo>
                  <a:lnTo>
                    <a:pt x="1269" y="659"/>
                  </a:lnTo>
                  <a:lnTo>
                    <a:pt x="1296" y="675"/>
                  </a:lnTo>
                  <a:lnTo>
                    <a:pt x="1325" y="691"/>
                  </a:lnTo>
                  <a:lnTo>
                    <a:pt x="1356" y="707"/>
                  </a:lnTo>
                  <a:lnTo>
                    <a:pt x="1389" y="722"/>
                  </a:lnTo>
                  <a:lnTo>
                    <a:pt x="1424" y="737"/>
                  </a:lnTo>
                  <a:lnTo>
                    <a:pt x="1461" y="751"/>
                  </a:lnTo>
                  <a:lnTo>
                    <a:pt x="1500" y="765"/>
                  </a:lnTo>
                  <a:lnTo>
                    <a:pt x="1541" y="778"/>
                  </a:lnTo>
                  <a:lnTo>
                    <a:pt x="1583" y="790"/>
                  </a:lnTo>
                  <a:lnTo>
                    <a:pt x="1672" y="814"/>
                  </a:lnTo>
                  <a:lnTo>
                    <a:pt x="1766" y="834"/>
                  </a:lnTo>
                  <a:lnTo>
                    <a:pt x="1863" y="851"/>
                  </a:lnTo>
                  <a:lnTo>
                    <a:pt x="1965" y="866"/>
                  </a:lnTo>
                  <a:lnTo>
                    <a:pt x="2068" y="876"/>
                  </a:lnTo>
                  <a:lnTo>
                    <a:pt x="2174" y="882"/>
                  </a:lnTo>
                  <a:lnTo>
                    <a:pt x="2280" y="884"/>
                  </a:lnTo>
                  <a:lnTo>
                    <a:pt x="2280" y="908"/>
                  </a:lnTo>
                  <a:close/>
                  <a:moveTo>
                    <a:pt x="215" y="257"/>
                  </a:moveTo>
                  <a:lnTo>
                    <a:pt x="0" y="125"/>
                  </a:lnTo>
                  <a:lnTo>
                    <a:pt x="221" y="3"/>
                  </a:lnTo>
                  <a:cubicBezTo>
                    <a:pt x="227" y="0"/>
                    <a:pt x="234" y="2"/>
                    <a:pt x="237" y="8"/>
                  </a:cubicBezTo>
                  <a:cubicBezTo>
                    <a:pt x="240" y="14"/>
                    <a:pt x="238" y="21"/>
                    <a:pt x="232" y="24"/>
                  </a:cubicBezTo>
                  <a:lnTo>
                    <a:pt x="30" y="136"/>
                  </a:lnTo>
                  <a:lnTo>
                    <a:pt x="30" y="116"/>
                  </a:lnTo>
                  <a:lnTo>
                    <a:pt x="228" y="237"/>
                  </a:lnTo>
                  <a:cubicBezTo>
                    <a:pt x="234" y="240"/>
                    <a:pt x="235" y="247"/>
                    <a:pt x="232" y="253"/>
                  </a:cubicBezTo>
                  <a:cubicBezTo>
                    <a:pt x="229" y="259"/>
                    <a:pt x="221" y="261"/>
                    <a:pt x="215" y="257"/>
                  </a:cubicBezTo>
                  <a:close/>
                </a:path>
              </a:pathLst>
            </a:custGeom>
            <a:solidFill>
              <a:srgbClr val="FF0000"/>
            </a:solidFill>
            <a:ln w="0" cap="flat">
              <a:solidFill>
                <a:srgbClr val="FF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04" name="Freeform 203">
              <a:extLst>
                <a:ext uri="{FF2B5EF4-FFF2-40B4-BE49-F238E27FC236}">
                  <a16:creationId xmlns:a16="http://schemas.microsoft.com/office/drawing/2014/main" id="{00000000-0008-0000-0000-0000CC000000}"/>
                </a:ext>
              </a:extLst>
            </xdr:cNvPr>
            <xdr:cNvSpPr>
              <a:spLocks noEditPoints="1"/>
            </xdr:cNvSpPr>
          </xdr:nvSpPr>
          <xdr:spPr bwMode="auto">
            <a:xfrm>
              <a:off x="4684" y="2885"/>
              <a:ext cx="411" cy="163"/>
            </a:xfrm>
            <a:custGeom>
              <a:avLst/>
              <a:gdLst>
                <a:gd name="T0" fmla="*/ 2173 w 2280"/>
                <a:gd name="T1" fmla="*/ 906 h 908"/>
                <a:gd name="T2" fmla="*/ 1962 w 2280"/>
                <a:gd name="T3" fmla="*/ 889 h 908"/>
                <a:gd name="T4" fmla="*/ 1761 w 2280"/>
                <a:gd name="T5" fmla="*/ 858 h 908"/>
                <a:gd name="T6" fmla="*/ 1577 w 2280"/>
                <a:gd name="T7" fmla="*/ 814 h 908"/>
                <a:gd name="T8" fmla="*/ 1493 w 2280"/>
                <a:gd name="T9" fmla="*/ 787 h 908"/>
                <a:gd name="T10" fmla="*/ 1416 w 2280"/>
                <a:gd name="T11" fmla="*/ 759 h 908"/>
                <a:gd name="T12" fmla="*/ 1346 w 2280"/>
                <a:gd name="T13" fmla="*/ 729 h 908"/>
                <a:gd name="T14" fmla="*/ 1284 w 2280"/>
                <a:gd name="T15" fmla="*/ 696 h 908"/>
                <a:gd name="T16" fmla="*/ 1232 w 2280"/>
                <a:gd name="T17" fmla="*/ 662 h 908"/>
                <a:gd name="T18" fmla="*/ 1189 w 2280"/>
                <a:gd name="T19" fmla="*/ 627 h 908"/>
                <a:gd name="T20" fmla="*/ 1157 w 2280"/>
                <a:gd name="T21" fmla="*/ 590 h 908"/>
                <a:gd name="T22" fmla="*/ 1136 w 2280"/>
                <a:gd name="T23" fmla="*/ 552 h 908"/>
                <a:gd name="T24" fmla="*/ 1131 w 2280"/>
                <a:gd name="T25" fmla="*/ 532 h 908"/>
                <a:gd name="T26" fmla="*/ 1129 w 2280"/>
                <a:gd name="T27" fmla="*/ 512 h 908"/>
                <a:gd name="T28" fmla="*/ 1127 w 2280"/>
                <a:gd name="T29" fmla="*/ 496 h 908"/>
                <a:gd name="T30" fmla="*/ 1123 w 2280"/>
                <a:gd name="T31" fmla="*/ 480 h 908"/>
                <a:gd name="T32" fmla="*/ 1105 w 2280"/>
                <a:gd name="T33" fmla="*/ 445 h 908"/>
                <a:gd name="T34" fmla="*/ 1075 w 2280"/>
                <a:gd name="T35" fmla="*/ 412 h 908"/>
                <a:gd name="T36" fmla="*/ 1035 w 2280"/>
                <a:gd name="T37" fmla="*/ 379 h 908"/>
                <a:gd name="T38" fmla="*/ 985 w 2280"/>
                <a:gd name="T39" fmla="*/ 346 h 908"/>
                <a:gd name="T40" fmla="*/ 925 w 2280"/>
                <a:gd name="T41" fmla="*/ 315 h 908"/>
                <a:gd name="T42" fmla="*/ 856 w 2280"/>
                <a:gd name="T43" fmla="*/ 285 h 908"/>
                <a:gd name="T44" fmla="*/ 780 w 2280"/>
                <a:gd name="T45" fmla="*/ 257 h 908"/>
                <a:gd name="T46" fmla="*/ 698 w 2280"/>
                <a:gd name="T47" fmla="*/ 231 h 908"/>
                <a:gd name="T48" fmla="*/ 515 w 2280"/>
                <a:gd name="T49" fmla="*/ 188 h 908"/>
                <a:gd name="T50" fmla="*/ 316 w 2280"/>
                <a:gd name="T51" fmla="*/ 156 h 908"/>
                <a:gd name="T52" fmla="*/ 107 w 2280"/>
                <a:gd name="T53" fmla="*/ 140 h 908"/>
                <a:gd name="T54" fmla="*/ 24 w 2280"/>
                <a:gd name="T55" fmla="*/ 114 h 908"/>
                <a:gd name="T56" fmla="*/ 214 w 2280"/>
                <a:gd name="T57" fmla="*/ 122 h 908"/>
                <a:gd name="T58" fmla="*/ 421 w 2280"/>
                <a:gd name="T59" fmla="*/ 147 h 908"/>
                <a:gd name="T60" fmla="*/ 615 w 2280"/>
                <a:gd name="T61" fmla="*/ 185 h 908"/>
                <a:gd name="T62" fmla="*/ 747 w 2280"/>
                <a:gd name="T63" fmla="*/ 221 h 908"/>
                <a:gd name="T64" fmla="*/ 828 w 2280"/>
                <a:gd name="T65" fmla="*/ 249 h 908"/>
                <a:gd name="T66" fmla="*/ 901 w 2280"/>
                <a:gd name="T67" fmla="*/ 278 h 908"/>
                <a:gd name="T68" fmla="*/ 967 w 2280"/>
                <a:gd name="T69" fmla="*/ 309 h 908"/>
                <a:gd name="T70" fmla="*/ 1025 w 2280"/>
                <a:gd name="T71" fmla="*/ 343 h 908"/>
                <a:gd name="T72" fmla="*/ 1073 w 2280"/>
                <a:gd name="T73" fmla="*/ 377 h 908"/>
                <a:gd name="T74" fmla="*/ 1110 w 2280"/>
                <a:gd name="T75" fmla="*/ 414 h 908"/>
                <a:gd name="T76" fmla="*/ 1137 w 2280"/>
                <a:gd name="T77" fmla="*/ 452 h 908"/>
                <a:gd name="T78" fmla="*/ 1146 w 2280"/>
                <a:gd name="T79" fmla="*/ 472 h 908"/>
                <a:gd name="T80" fmla="*/ 1151 w 2280"/>
                <a:gd name="T81" fmla="*/ 492 h 908"/>
                <a:gd name="T82" fmla="*/ 1154 w 2280"/>
                <a:gd name="T83" fmla="*/ 528 h 908"/>
                <a:gd name="T84" fmla="*/ 1159 w 2280"/>
                <a:gd name="T85" fmla="*/ 544 h 908"/>
                <a:gd name="T86" fmla="*/ 1165 w 2280"/>
                <a:gd name="T87" fmla="*/ 559 h 908"/>
                <a:gd name="T88" fmla="*/ 1189 w 2280"/>
                <a:gd name="T89" fmla="*/ 592 h 908"/>
                <a:gd name="T90" fmla="*/ 1224 w 2280"/>
                <a:gd name="T91" fmla="*/ 626 h 908"/>
                <a:gd name="T92" fmla="*/ 1269 w 2280"/>
                <a:gd name="T93" fmla="*/ 659 h 908"/>
                <a:gd name="T94" fmla="*/ 1325 w 2280"/>
                <a:gd name="T95" fmla="*/ 691 h 908"/>
                <a:gd name="T96" fmla="*/ 1389 w 2280"/>
                <a:gd name="T97" fmla="*/ 722 h 908"/>
                <a:gd name="T98" fmla="*/ 1461 w 2280"/>
                <a:gd name="T99" fmla="*/ 751 h 908"/>
                <a:gd name="T100" fmla="*/ 1541 w 2280"/>
                <a:gd name="T101" fmla="*/ 778 h 908"/>
                <a:gd name="T102" fmla="*/ 1672 w 2280"/>
                <a:gd name="T103" fmla="*/ 814 h 908"/>
                <a:gd name="T104" fmla="*/ 1863 w 2280"/>
                <a:gd name="T105" fmla="*/ 851 h 908"/>
                <a:gd name="T106" fmla="*/ 2068 w 2280"/>
                <a:gd name="T107" fmla="*/ 876 h 908"/>
                <a:gd name="T108" fmla="*/ 2280 w 2280"/>
                <a:gd name="T109" fmla="*/ 884 h 908"/>
                <a:gd name="T110" fmla="*/ 215 w 2280"/>
                <a:gd name="T111" fmla="*/ 257 h 908"/>
                <a:gd name="T112" fmla="*/ 221 w 2280"/>
                <a:gd name="T113" fmla="*/ 3 h 908"/>
                <a:gd name="T114" fmla="*/ 232 w 2280"/>
                <a:gd name="T115" fmla="*/ 24 h 908"/>
                <a:gd name="T116" fmla="*/ 30 w 2280"/>
                <a:gd name="T117" fmla="*/ 116 h 908"/>
                <a:gd name="T118" fmla="*/ 232 w 2280"/>
                <a:gd name="T119" fmla="*/ 253 h 9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2280" h="908">
                  <a:moveTo>
                    <a:pt x="2280" y="908"/>
                  </a:moveTo>
                  <a:lnTo>
                    <a:pt x="2173" y="906"/>
                  </a:lnTo>
                  <a:lnTo>
                    <a:pt x="2067" y="900"/>
                  </a:lnTo>
                  <a:lnTo>
                    <a:pt x="1962" y="889"/>
                  </a:lnTo>
                  <a:lnTo>
                    <a:pt x="1860" y="875"/>
                  </a:lnTo>
                  <a:lnTo>
                    <a:pt x="1761" y="858"/>
                  </a:lnTo>
                  <a:lnTo>
                    <a:pt x="1667" y="837"/>
                  </a:lnTo>
                  <a:lnTo>
                    <a:pt x="1577" y="814"/>
                  </a:lnTo>
                  <a:lnTo>
                    <a:pt x="1534" y="801"/>
                  </a:lnTo>
                  <a:lnTo>
                    <a:pt x="1493" y="787"/>
                  </a:lnTo>
                  <a:lnTo>
                    <a:pt x="1454" y="774"/>
                  </a:lnTo>
                  <a:lnTo>
                    <a:pt x="1416" y="759"/>
                  </a:lnTo>
                  <a:lnTo>
                    <a:pt x="1380" y="744"/>
                  </a:lnTo>
                  <a:lnTo>
                    <a:pt x="1346" y="729"/>
                  </a:lnTo>
                  <a:lnTo>
                    <a:pt x="1314" y="713"/>
                  </a:lnTo>
                  <a:lnTo>
                    <a:pt x="1284" y="696"/>
                  </a:lnTo>
                  <a:lnTo>
                    <a:pt x="1257" y="679"/>
                  </a:lnTo>
                  <a:lnTo>
                    <a:pt x="1232" y="662"/>
                  </a:lnTo>
                  <a:lnTo>
                    <a:pt x="1209" y="645"/>
                  </a:lnTo>
                  <a:lnTo>
                    <a:pt x="1189" y="627"/>
                  </a:lnTo>
                  <a:lnTo>
                    <a:pt x="1171" y="609"/>
                  </a:lnTo>
                  <a:lnTo>
                    <a:pt x="1157" y="590"/>
                  </a:lnTo>
                  <a:lnTo>
                    <a:pt x="1145" y="571"/>
                  </a:lnTo>
                  <a:lnTo>
                    <a:pt x="1136" y="552"/>
                  </a:lnTo>
                  <a:cubicBezTo>
                    <a:pt x="1136" y="551"/>
                    <a:pt x="1136" y="551"/>
                    <a:pt x="1135" y="550"/>
                  </a:cubicBezTo>
                  <a:lnTo>
                    <a:pt x="1131" y="532"/>
                  </a:lnTo>
                  <a:cubicBezTo>
                    <a:pt x="1130" y="531"/>
                    <a:pt x="1130" y="531"/>
                    <a:pt x="1130" y="530"/>
                  </a:cubicBezTo>
                  <a:lnTo>
                    <a:pt x="1129" y="512"/>
                  </a:lnTo>
                  <a:lnTo>
                    <a:pt x="1127" y="494"/>
                  </a:lnTo>
                  <a:lnTo>
                    <a:pt x="1127" y="496"/>
                  </a:lnTo>
                  <a:lnTo>
                    <a:pt x="1122" y="478"/>
                  </a:lnTo>
                  <a:lnTo>
                    <a:pt x="1123" y="480"/>
                  </a:lnTo>
                  <a:lnTo>
                    <a:pt x="1115" y="462"/>
                  </a:lnTo>
                  <a:lnTo>
                    <a:pt x="1105" y="445"/>
                  </a:lnTo>
                  <a:lnTo>
                    <a:pt x="1092" y="429"/>
                  </a:lnTo>
                  <a:lnTo>
                    <a:pt x="1075" y="412"/>
                  </a:lnTo>
                  <a:lnTo>
                    <a:pt x="1057" y="395"/>
                  </a:lnTo>
                  <a:lnTo>
                    <a:pt x="1035" y="379"/>
                  </a:lnTo>
                  <a:lnTo>
                    <a:pt x="1011" y="363"/>
                  </a:lnTo>
                  <a:lnTo>
                    <a:pt x="985" y="346"/>
                  </a:lnTo>
                  <a:lnTo>
                    <a:pt x="956" y="330"/>
                  </a:lnTo>
                  <a:lnTo>
                    <a:pt x="925" y="315"/>
                  </a:lnTo>
                  <a:lnTo>
                    <a:pt x="891" y="300"/>
                  </a:lnTo>
                  <a:lnTo>
                    <a:pt x="856" y="285"/>
                  </a:lnTo>
                  <a:lnTo>
                    <a:pt x="819" y="271"/>
                  </a:lnTo>
                  <a:lnTo>
                    <a:pt x="780" y="257"/>
                  </a:lnTo>
                  <a:lnTo>
                    <a:pt x="740" y="244"/>
                  </a:lnTo>
                  <a:lnTo>
                    <a:pt x="698" y="231"/>
                  </a:lnTo>
                  <a:lnTo>
                    <a:pt x="609" y="208"/>
                  </a:lnTo>
                  <a:lnTo>
                    <a:pt x="515" y="188"/>
                  </a:lnTo>
                  <a:lnTo>
                    <a:pt x="417" y="170"/>
                  </a:lnTo>
                  <a:lnTo>
                    <a:pt x="316" y="156"/>
                  </a:lnTo>
                  <a:lnTo>
                    <a:pt x="212" y="146"/>
                  </a:lnTo>
                  <a:lnTo>
                    <a:pt x="107" y="140"/>
                  </a:lnTo>
                  <a:lnTo>
                    <a:pt x="24" y="138"/>
                  </a:lnTo>
                  <a:lnTo>
                    <a:pt x="24" y="114"/>
                  </a:lnTo>
                  <a:lnTo>
                    <a:pt x="108" y="116"/>
                  </a:lnTo>
                  <a:lnTo>
                    <a:pt x="214" y="122"/>
                  </a:lnTo>
                  <a:lnTo>
                    <a:pt x="319" y="133"/>
                  </a:lnTo>
                  <a:lnTo>
                    <a:pt x="421" y="147"/>
                  </a:lnTo>
                  <a:lnTo>
                    <a:pt x="520" y="164"/>
                  </a:lnTo>
                  <a:lnTo>
                    <a:pt x="615" y="185"/>
                  </a:lnTo>
                  <a:lnTo>
                    <a:pt x="704" y="208"/>
                  </a:lnTo>
                  <a:lnTo>
                    <a:pt x="747" y="221"/>
                  </a:lnTo>
                  <a:lnTo>
                    <a:pt x="788" y="235"/>
                  </a:lnTo>
                  <a:lnTo>
                    <a:pt x="828" y="249"/>
                  </a:lnTo>
                  <a:lnTo>
                    <a:pt x="866" y="263"/>
                  </a:lnTo>
                  <a:lnTo>
                    <a:pt x="901" y="278"/>
                  </a:lnTo>
                  <a:lnTo>
                    <a:pt x="935" y="293"/>
                  </a:lnTo>
                  <a:lnTo>
                    <a:pt x="967" y="309"/>
                  </a:lnTo>
                  <a:lnTo>
                    <a:pt x="997" y="326"/>
                  </a:lnTo>
                  <a:lnTo>
                    <a:pt x="1025" y="343"/>
                  </a:lnTo>
                  <a:lnTo>
                    <a:pt x="1050" y="360"/>
                  </a:lnTo>
                  <a:lnTo>
                    <a:pt x="1073" y="377"/>
                  </a:lnTo>
                  <a:lnTo>
                    <a:pt x="1093" y="395"/>
                  </a:lnTo>
                  <a:lnTo>
                    <a:pt x="1110" y="414"/>
                  </a:lnTo>
                  <a:lnTo>
                    <a:pt x="1125" y="433"/>
                  </a:lnTo>
                  <a:lnTo>
                    <a:pt x="1137" y="452"/>
                  </a:lnTo>
                  <a:lnTo>
                    <a:pt x="1145" y="470"/>
                  </a:lnTo>
                  <a:cubicBezTo>
                    <a:pt x="1145" y="471"/>
                    <a:pt x="1145" y="471"/>
                    <a:pt x="1146" y="472"/>
                  </a:cubicBezTo>
                  <a:lnTo>
                    <a:pt x="1150" y="490"/>
                  </a:lnTo>
                  <a:cubicBezTo>
                    <a:pt x="1150" y="491"/>
                    <a:pt x="1151" y="491"/>
                    <a:pt x="1151" y="492"/>
                  </a:cubicBezTo>
                  <a:lnTo>
                    <a:pt x="1152" y="510"/>
                  </a:lnTo>
                  <a:lnTo>
                    <a:pt x="1154" y="528"/>
                  </a:lnTo>
                  <a:lnTo>
                    <a:pt x="1154" y="526"/>
                  </a:lnTo>
                  <a:lnTo>
                    <a:pt x="1159" y="544"/>
                  </a:lnTo>
                  <a:lnTo>
                    <a:pt x="1158" y="542"/>
                  </a:lnTo>
                  <a:lnTo>
                    <a:pt x="1165" y="559"/>
                  </a:lnTo>
                  <a:lnTo>
                    <a:pt x="1175" y="575"/>
                  </a:lnTo>
                  <a:lnTo>
                    <a:pt x="1189" y="592"/>
                  </a:lnTo>
                  <a:lnTo>
                    <a:pt x="1205" y="609"/>
                  </a:lnTo>
                  <a:lnTo>
                    <a:pt x="1224" y="626"/>
                  </a:lnTo>
                  <a:lnTo>
                    <a:pt x="1245" y="643"/>
                  </a:lnTo>
                  <a:lnTo>
                    <a:pt x="1269" y="659"/>
                  </a:lnTo>
                  <a:lnTo>
                    <a:pt x="1296" y="675"/>
                  </a:lnTo>
                  <a:lnTo>
                    <a:pt x="1325" y="691"/>
                  </a:lnTo>
                  <a:lnTo>
                    <a:pt x="1356" y="707"/>
                  </a:lnTo>
                  <a:lnTo>
                    <a:pt x="1389" y="722"/>
                  </a:lnTo>
                  <a:lnTo>
                    <a:pt x="1424" y="737"/>
                  </a:lnTo>
                  <a:lnTo>
                    <a:pt x="1461" y="751"/>
                  </a:lnTo>
                  <a:lnTo>
                    <a:pt x="1500" y="765"/>
                  </a:lnTo>
                  <a:lnTo>
                    <a:pt x="1541" y="778"/>
                  </a:lnTo>
                  <a:lnTo>
                    <a:pt x="1583" y="790"/>
                  </a:lnTo>
                  <a:lnTo>
                    <a:pt x="1672" y="814"/>
                  </a:lnTo>
                  <a:lnTo>
                    <a:pt x="1766" y="834"/>
                  </a:lnTo>
                  <a:lnTo>
                    <a:pt x="1863" y="851"/>
                  </a:lnTo>
                  <a:lnTo>
                    <a:pt x="1965" y="866"/>
                  </a:lnTo>
                  <a:lnTo>
                    <a:pt x="2068" y="876"/>
                  </a:lnTo>
                  <a:lnTo>
                    <a:pt x="2174" y="882"/>
                  </a:lnTo>
                  <a:lnTo>
                    <a:pt x="2280" y="884"/>
                  </a:lnTo>
                  <a:lnTo>
                    <a:pt x="2280" y="908"/>
                  </a:lnTo>
                  <a:close/>
                  <a:moveTo>
                    <a:pt x="215" y="257"/>
                  </a:moveTo>
                  <a:lnTo>
                    <a:pt x="0" y="125"/>
                  </a:lnTo>
                  <a:lnTo>
                    <a:pt x="221" y="3"/>
                  </a:lnTo>
                  <a:cubicBezTo>
                    <a:pt x="227" y="0"/>
                    <a:pt x="234" y="2"/>
                    <a:pt x="237" y="8"/>
                  </a:cubicBezTo>
                  <a:cubicBezTo>
                    <a:pt x="240" y="14"/>
                    <a:pt x="238" y="21"/>
                    <a:pt x="232" y="24"/>
                  </a:cubicBezTo>
                  <a:lnTo>
                    <a:pt x="30" y="136"/>
                  </a:lnTo>
                  <a:lnTo>
                    <a:pt x="30" y="116"/>
                  </a:lnTo>
                  <a:lnTo>
                    <a:pt x="228" y="237"/>
                  </a:lnTo>
                  <a:cubicBezTo>
                    <a:pt x="234" y="240"/>
                    <a:pt x="235" y="247"/>
                    <a:pt x="232" y="253"/>
                  </a:cubicBezTo>
                  <a:cubicBezTo>
                    <a:pt x="228" y="259"/>
                    <a:pt x="221" y="261"/>
                    <a:pt x="215" y="257"/>
                  </a:cubicBezTo>
                  <a:close/>
                </a:path>
              </a:pathLst>
            </a:custGeom>
            <a:solidFill>
              <a:srgbClr val="FF0000"/>
            </a:solidFill>
            <a:ln w="0" cap="flat">
              <a:solidFill>
                <a:srgbClr val="FF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05" name="Freeform 204">
              <a:extLst>
                <a:ext uri="{FF2B5EF4-FFF2-40B4-BE49-F238E27FC236}">
                  <a16:creationId xmlns:a16="http://schemas.microsoft.com/office/drawing/2014/main" id="{00000000-0008-0000-0000-0000CD000000}"/>
                </a:ext>
              </a:extLst>
            </xdr:cNvPr>
            <xdr:cNvSpPr>
              <a:spLocks noEditPoints="1"/>
            </xdr:cNvSpPr>
          </xdr:nvSpPr>
          <xdr:spPr bwMode="auto">
            <a:xfrm>
              <a:off x="4729" y="2785"/>
              <a:ext cx="411" cy="163"/>
            </a:xfrm>
            <a:custGeom>
              <a:avLst/>
              <a:gdLst>
                <a:gd name="T0" fmla="*/ 2173 w 2280"/>
                <a:gd name="T1" fmla="*/ 906 h 908"/>
                <a:gd name="T2" fmla="*/ 1962 w 2280"/>
                <a:gd name="T3" fmla="*/ 889 h 908"/>
                <a:gd name="T4" fmla="*/ 1761 w 2280"/>
                <a:gd name="T5" fmla="*/ 858 h 908"/>
                <a:gd name="T6" fmla="*/ 1577 w 2280"/>
                <a:gd name="T7" fmla="*/ 814 h 908"/>
                <a:gd name="T8" fmla="*/ 1493 w 2280"/>
                <a:gd name="T9" fmla="*/ 787 h 908"/>
                <a:gd name="T10" fmla="*/ 1416 w 2280"/>
                <a:gd name="T11" fmla="*/ 759 h 908"/>
                <a:gd name="T12" fmla="*/ 1346 w 2280"/>
                <a:gd name="T13" fmla="*/ 729 h 908"/>
                <a:gd name="T14" fmla="*/ 1284 w 2280"/>
                <a:gd name="T15" fmla="*/ 696 h 908"/>
                <a:gd name="T16" fmla="*/ 1232 w 2280"/>
                <a:gd name="T17" fmla="*/ 662 h 908"/>
                <a:gd name="T18" fmla="*/ 1189 w 2280"/>
                <a:gd name="T19" fmla="*/ 627 h 908"/>
                <a:gd name="T20" fmla="*/ 1157 w 2280"/>
                <a:gd name="T21" fmla="*/ 590 h 908"/>
                <a:gd name="T22" fmla="*/ 1136 w 2280"/>
                <a:gd name="T23" fmla="*/ 552 h 908"/>
                <a:gd name="T24" fmla="*/ 1131 w 2280"/>
                <a:gd name="T25" fmla="*/ 532 h 908"/>
                <a:gd name="T26" fmla="*/ 1129 w 2280"/>
                <a:gd name="T27" fmla="*/ 512 h 908"/>
                <a:gd name="T28" fmla="*/ 1127 w 2280"/>
                <a:gd name="T29" fmla="*/ 496 h 908"/>
                <a:gd name="T30" fmla="*/ 1123 w 2280"/>
                <a:gd name="T31" fmla="*/ 480 h 908"/>
                <a:gd name="T32" fmla="*/ 1105 w 2280"/>
                <a:gd name="T33" fmla="*/ 445 h 908"/>
                <a:gd name="T34" fmla="*/ 1075 w 2280"/>
                <a:gd name="T35" fmla="*/ 412 h 908"/>
                <a:gd name="T36" fmla="*/ 1035 w 2280"/>
                <a:gd name="T37" fmla="*/ 379 h 908"/>
                <a:gd name="T38" fmla="*/ 985 w 2280"/>
                <a:gd name="T39" fmla="*/ 346 h 908"/>
                <a:gd name="T40" fmla="*/ 925 w 2280"/>
                <a:gd name="T41" fmla="*/ 315 h 908"/>
                <a:gd name="T42" fmla="*/ 856 w 2280"/>
                <a:gd name="T43" fmla="*/ 285 h 908"/>
                <a:gd name="T44" fmla="*/ 780 w 2280"/>
                <a:gd name="T45" fmla="*/ 257 h 908"/>
                <a:gd name="T46" fmla="*/ 698 w 2280"/>
                <a:gd name="T47" fmla="*/ 231 h 908"/>
                <a:gd name="T48" fmla="*/ 515 w 2280"/>
                <a:gd name="T49" fmla="*/ 188 h 908"/>
                <a:gd name="T50" fmla="*/ 316 w 2280"/>
                <a:gd name="T51" fmla="*/ 156 h 908"/>
                <a:gd name="T52" fmla="*/ 107 w 2280"/>
                <a:gd name="T53" fmla="*/ 140 h 908"/>
                <a:gd name="T54" fmla="*/ 24 w 2280"/>
                <a:gd name="T55" fmla="*/ 114 h 908"/>
                <a:gd name="T56" fmla="*/ 214 w 2280"/>
                <a:gd name="T57" fmla="*/ 122 h 908"/>
                <a:gd name="T58" fmla="*/ 421 w 2280"/>
                <a:gd name="T59" fmla="*/ 147 h 908"/>
                <a:gd name="T60" fmla="*/ 615 w 2280"/>
                <a:gd name="T61" fmla="*/ 185 h 908"/>
                <a:gd name="T62" fmla="*/ 747 w 2280"/>
                <a:gd name="T63" fmla="*/ 221 h 908"/>
                <a:gd name="T64" fmla="*/ 828 w 2280"/>
                <a:gd name="T65" fmla="*/ 249 h 908"/>
                <a:gd name="T66" fmla="*/ 901 w 2280"/>
                <a:gd name="T67" fmla="*/ 278 h 908"/>
                <a:gd name="T68" fmla="*/ 967 w 2280"/>
                <a:gd name="T69" fmla="*/ 309 h 908"/>
                <a:gd name="T70" fmla="*/ 1025 w 2280"/>
                <a:gd name="T71" fmla="*/ 343 h 908"/>
                <a:gd name="T72" fmla="*/ 1073 w 2280"/>
                <a:gd name="T73" fmla="*/ 377 h 908"/>
                <a:gd name="T74" fmla="*/ 1110 w 2280"/>
                <a:gd name="T75" fmla="*/ 414 h 908"/>
                <a:gd name="T76" fmla="*/ 1137 w 2280"/>
                <a:gd name="T77" fmla="*/ 452 h 908"/>
                <a:gd name="T78" fmla="*/ 1146 w 2280"/>
                <a:gd name="T79" fmla="*/ 472 h 908"/>
                <a:gd name="T80" fmla="*/ 1151 w 2280"/>
                <a:gd name="T81" fmla="*/ 492 h 908"/>
                <a:gd name="T82" fmla="*/ 1154 w 2280"/>
                <a:gd name="T83" fmla="*/ 528 h 908"/>
                <a:gd name="T84" fmla="*/ 1159 w 2280"/>
                <a:gd name="T85" fmla="*/ 544 h 908"/>
                <a:gd name="T86" fmla="*/ 1165 w 2280"/>
                <a:gd name="T87" fmla="*/ 559 h 908"/>
                <a:gd name="T88" fmla="*/ 1189 w 2280"/>
                <a:gd name="T89" fmla="*/ 592 h 908"/>
                <a:gd name="T90" fmla="*/ 1224 w 2280"/>
                <a:gd name="T91" fmla="*/ 626 h 908"/>
                <a:gd name="T92" fmla="*/ 1269 w 2280"/>
                <a:gd name="T93" fmla="*/ 659 h 908"/>
                <a:gd name="T94" fmla="*/ 1325 w 2280"/>
                <a:gd name="T95" fmla="*/ 691 h 908"/>
                <a:gd name="T96" fmla="*/ 1389 w 2280"/>
                <a:gd name="T97" fmla="*/ 722 h 908"/>
                <a:gd name="T98" fmla="*/ 1461 w 2280"/>
                <a:gd name="T99" fmla="*/ 751 h 908"/>
                <a:gd name="T100" fmla="*/ 1541 w 2280"/>
                <a:gd name="T101" fmla="*/ 778 h 908"/>
                <a:gd name="T102" fmla="*/ 1672 w 2280"/>
                <a:gd name="T103" fmla="*/ 813 h 908"/>
                <a:gd name="T104" fmla="*/ 1863 w 2280"/>
                <a:gd name="T105" fmla="*/ 851 h 908"/>
                <a:gd name="T106" fmla="*/ 2068 w 2280"/>
                <a:gd name="T107" fmla="*/ 876 h 908"/>
                <a:gd name="T108" fmla="*/ 2280 w 2280"/>
                <a:gd name="T109" fmla="*/ 884 h 908"/>
                <a:gd name="T110" fmla="*/ 215 w 2280"/>
                <a:gd name="T111" fmla="*/ 257 h 908"/>
                <a:gd name="T112" fmla="*/ 221 w 2280"/>
                <a:gd name="T113" fmla="*/ 3 h 908"/>
                <a:gd name="T114" fmla="*/ 232 w 2280"/>
                <a:gd name="T115" fmla="*/ 24 h 908"/>
                <a:gd name="T116" fmla="*/ 30 w 2280"/>
                <a:gd name="T117" fmla="*/ 116 h 908"/>
                <a:gd name="T118" fmla="*/ 232 w 2280"/>
                <a:gd name="T119" fmla="*/ 253 h 9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2280" h="908">
                  <a:moveTo>
                    <a:pt x="2280" y="908"/>
                  </a:moveTo>
                  <a:lnTo>
                    <a:pt x="2173" y="906"/>
                  </a:lnTo>
                  <a:lnTo>
                    <a:pt x="2067" y="900"/>
                  </a:lnTo>
                  <a:lnTo>
                    <a:pt x="1962" y="889"/>
                  </a:lnTo>
                  <a:lnTo>
                    <a:pt x="1860" y="875"/>
                  </a:lnTo>
                  <a:lnTo>
                    <a:pt x="1761" y="858"/>
                  </a:lnTo>
                  <a:lnTo>
                    <a:pt x="1667" y="837"/>
                  </a:lnTo>
                  <a:lnTo>
                    <a:pt x="1577" y="814"/>
                  </a:lnTo>
                  <a:lnTo>
                    <a:pt x="1534" y="801"/>
                  </a:lnTo>
                  <a:lnTo>
                    <a:pt x="1493" y="787"/>
                  </a:lnTo>
                  <a:lnTo>
                    <a:pt x="1454" y="774"/>
                  </a:lnTo>
                  <a:lnTo>
                    <a:pt x="1416" y="759"/>
                  </a:lnTo>
                  <a:lnTo>
                    <a:pt x="1380" y="744"/>
                  </a:lnTo>
                  <a:lnTo>
                    <a:pt x="1346" y="729"/>
                  </a:lnTo>
                  <a:lnTo>
                    <a:pt x="1314" y="713"/>
                  </a:lnTo>
                  <a:lnTo>
                    <a:pt x="1284" y="696"/>
                  </a:lnTo>
                  <a:lnTo>
                    <a:pt x="1257" y="679"/>
                  </a:lnTo>
                  <a:lnTo>
                    <a:pt x="1232" y="662"/>
                  </a:lnTo>
                  <a:lnTo>
                    <a:pt x="1209" y="645"/>
                  </a:lnTo>
                  <a:lnTo>
                    <a:pt x="1189" y="627"/>
                  </a:lnTo>
                  <a:lnTo>
                    <a:pt x="1171" y="609"/>
                  </a:lnTo>
                  <a:lnTo>
                    <a:pt x="1157" y="590"/>
                  </a:lnTo>
                  <a:lnTo>
                    <a:pt x="1145" y="571"/>
                  </a:lnTo>
                  <a:lnTo>
                    <a:pt x="1136" y="552"/>
                  </a:lnTo>
                  <a:cubicBezTo>
                    <a:pt x="1136" y="551"/>
                    <a:pt x="1136" y="551"/>
                    <a:pt x="1135" y="550"/>
                  </a:cubicBezTo>
                  <a:lnTo>
                    <a:pt x="1131" y="532"/>
                  </a:lnTo>
                  <a:cubicBezTo>
                    <a:pt x="1130" y="531"/>
                    <a:pt x="1130" y="531"/>
                    <a:pt x="1130" y="530"/>
                  </a:cubicBezTo>
                  <a:lnTo>
                    <a:pt x="1129" y="512"/>
                  </a:lnTo>
                  <a:lnTo>
                    <a:pt x="1127" y="494"/>
                  </a:lnTo>
                  <a:lnTo>
                    <a:pt x="1127" y="496"/>
                  </a:lnTo>
                  <a:lnTo>
                    <a:pt x="1122" y="478"/>
                  </a:lnTo>
                  <a:lnTo>
                    <a:pt x="1123" y="480"/>
                  </a:lnTo>
                  <a:lnTo>
                    <a:pt x="1115" y="462"/>
                  </a:lnTo>
                  <a:lnTo>
                    <a:pt x="1105" y="445"/>
                  </a:lnTo>
                  <a:lnTo>
                    <a:pt x="1092" y="429"/>
                  </a:lnTo>
                  <a:lnTo>
                    <a:pt x="1075" y="412"/>
                  </a:lnTo>
                  <a:lnTo>
                    <a:pt x="1057" y="395"/>
                  </a:lnTo>
                  <a:lnTo>
                    <a:pt x="1035" y="379"/>
                  </a:lnTo>
                  <a:lnTo>
                    <a:pt x="1011" y="363"/>
                  </a:lnTo>
                  <a:lnTo>
                    <a:pt x="985" y="346"/>
                  </a:lnTo>
                  <a:lnTo>
                    <a:pt x="956" y="330"/>
                  </a:lnTo>
                  <a:lnTo>
                    <a:pt x="925" y="315"/>
                  </a:lnTo>
                  <a:lnTo>
                    <a:pt x="892" y="300"/>
                  </a:lnTo>
                  <a:lnTo>
                    <a:pt x="856" y="285"/>
                  </a:lnTo>
                  <a:lnTo>
                    <a:pt x="819" y="271"/>
                  </a:lnTo>
                  <a:lnTo>
                    <a:pt x="780" y="257"/>
                  </a:lnTo>
                  <a:lnTo>
                    <a:pt x="740" y="244"/>
                  </a:lnTo>
                  <a:lnTo>
                    <a:pt x="698" y="231"/>
                  </a:lnTo>
                  <a:lnTo>
                    <a:pt x="609" y="208"/>
                  </a:lnTo>
                  <a:lnTo>
                    <a:pt x="515" y="188"/>
                  </a:lnTo>
                  <a:lnTo>
                    <a:pt x="417" y="170"/>
                  </a:lnTo>
                  <a:lnTo>
                    <a:pt x="316" y="156"/>
                  </a:lnTo>
                  <a:lnTo>
                    <a:pt x="212" y="146"/>
                  </a:lnTo>
                  <a:lnTo>
                    <a:pt x="107" y="140"/>
                  </a:lnTo>
                  <a:lnTo>
                    <a:pt x="24" y="138"/>
                  </a:lnTo>
                  <a:lnTo>
                    <a:pt x="24" y="114"/>
                  </a:lnTo>
                  <a:lnTo>
                    <a:pt x="108" y="116"/>
                  </a:lnTo>
                  <a:lnTo>
                    <a:pt x="214" y="122"/>
                  </a:lnTo>
                  <a:lnTo>
                    <a:pt x="319" y="133"/>
                  </a:lnTo>
                  <a:lnTo>
                    <a:pt x="421" y="147"/>
                  </a:lnTo>
                  <a:lnTo>
                    <a:pt x="520" y="164"/>
                  </a:lnTo>
                  <a:lnTo>
                    <a:pt x="615" y="185"/>
                  </a:lnTo>
                  <a:lnTo>
                    <a:pt x="704" y="208"/>
                  </a:lnTo>
                  <a:lnTo>
                    <a:pt x="747" y="221"/>
                  </a:lnTo>
                  <a:lnTo>
                    <a:pt x="788" y="235"/>
                  </a:lnTo>
                  <a:lnTo>
                    <a:pt x="828" y="249"/>
                  </a:lnTo>
                  <a:lnTo>
                    <a:pt x="866" y="263"/>
                  </a:lnTo>
                  <a:lnTo>
                    <a:pt x="901" y="278"/>
                  </a:lnTo>
                  <a:lnTo>
                    <a:pt x="935" y="293"/>
                  </a:lnTo>
                  <a:lnTo>
                    <a:pt x="967" y="309"/>
                  </a:lnTo>
                  <a:lnTo>
                    <a:pt x="997" y="326"/>
                  </a:lnTo>
                  <a:lnTo>
                    <a:pt x="1025" y="343"/>
                  </a:lnTo>
                  <a:lnTo>
                    <a:pt x="1050" y="360"/>
                  </a:lnTo>
                  <a:lnTo>
                    <a:pt x="1073" y="377"/>
                  </a:lnTo>
                  <a:lnTo>
                    <a:pt x="1093" y="395"/>
                  </a:lnTo>
                  <a:lnTo>
                    <a:pt x="1110" y="414"/>
                  </a:lnTo>
                  <a:lnTo>
                    <a:pt x="1125" y="433"/>
                  </a:lnTo>
                  <a:lnTo>
                    <a:pt x="1137" y="452"/>
                  </a:lnTo>
                  <a:lnTo>
                    <a:pt x="1145" y="470"/>
                  </a:lnTo>
                  <a:cubicBezTo>
                    <a:pt x="1145" y="471"/>
                    <a:pt x="1145" y="471"/>
                    <a:pt x="1146" y="472"/>
                  </a:cubicBezTo>
                  <a:lnTo>
                    <a:pt x="1150" y="490"/>
                  </a:lnTo>
                  <a:cubicBezTo>
                    <a:pt x="1150" y="491"/>
                    <a:pt x="1151" y="491"/>
                    <a:pt x="1151" y="492"/>
                  </a:cubicBezTo>
                  <a:lnTo>
                    <a:pt x="1152" y="510"/>
                  </a:lnTo>
                  <a:lnTo>
                    <a:pt x="1154" y="528"/>
                  </a:lnTo>
                  <a:lnTo>
                    <a:pt x="1154" y="526"/>
                  </a:lnTo>
                  <a:lnTo>
                    <a:pt x="1159" y="544"/>
                  </a:lnTo>
                  <a:lnTo>
                    <a:pt x="1158" y="542"/>
                  </a:lnTo>
                  <a:lnTo>
                    <a:pt x="1165" y="559"/>
                  </a:lnTo>
                  <a:lnTo>
                    <a:pt x="1175" y="575"/>
                  </a:lnTo>
                  <a:lnTo>
                    <a:pt x="1189" y="592"/>
                  </a:lnTo>
                  <a:lnTo>
                    <a:pt x="1205" y="609"/>
                  </a:lnTo>
                  <a:lnTo>
                    <a:pt x="1224" y="626"/>
                  </a:lnTo>
                  <a:lnTo>
                    <a:pt x="1245" y="643"/>
                  </a:lnTo>
                  <a:lnTo>
                    <a:pt x="1269" y="659"/>
                  </a:lnTo>
                  <a:lnTo>
                    <a:pt x="1296" y="675"/>
                  </a:lnTo>
                  <a:lnTo>
                    <a:pt x="1325" y="691"/>
                  </a:lnTo>
                  <a:lnTo>
                    <a:pt x="1356" y="707"/>
                  </a:lnTo>
                  <a:lnTo>
                    <a:pt x="1389" y="722"/>
                  </a:lnTo>
                  <a:lnTo>
                    <a:pt x="1424" y="737"/>
                  </a:lnTo>
                  <a:lnTo>
                    <a:pt x="1461" y="751"/>
                  </a:lnTo>
                  <a:lnTo>
                    <a:pt x="1500" y="765"/>
                  </a:lnTo>
                  <a:lnTo>
                    <a:pt x="1541" y="778"/>
                  </a:lnTo>
                  <a:lnTo>
                    <a:pt x="1583" y="790"/>
                  </a:lnTo>
                  <a:lnTo>
                    <a:pt x="1672" y="813"/>
                  </a:lnTo>
                  <a:lnTo>
                    <a:pt x="1766" y="834"/>
                  </a:lnTo>
                  <a:lnTo>
                    <a:pt x="1863" y="851"/>
                  </a:lnTo>
                  <a:lnTo>
                    <a:pt x="1965" y="866"/>
                  </a:lnTo>
                  <a:lnTo>
                    <a:pt x="2068" y="876"/>
                  </a:lnTo>
                  <a:lnTo>
                    <a:pt x="2174" y="882"/>
                  </a:lnTo>
                  <a:lnTo>
                    <a:pt x="2280" y="884"/>
                  </a:lnTo>
                  <a:lnTo>
                    <a:pt x="2280" y="908"/>
                  </a:lnTo>
                  <a:close/>
                  <a:moveTo>
                    <a:pt x="215" y="257"/>
                  </a:moveTo>
                  <a:lnTo>
                    <a:pt x="0" y="125"/>
                  </a:lnTo>
                  <a:lnTo>
                    <a:pt x="221" y="3"/>
                  </a:lnTo>
                  <a:cubicBezTo>
                    <a:pt x="227" y="0"/>
                    <a:pt x="234" y="2"/>
                    <a:pt x="237" y="8"/>
                  </a:cubicBezTo>
                  <a:cubicBezTo>
                    <a:pt x="240" y="14"/>
                    <a:pt x="238" y="21"/>
                    <a:pt x="232" y="24"/>
                  </a:cubicBezTo>
                  <a:lnTo>
                    <a:pt x="30" y="136"/>
                  </a:lnTo>
                  <a:lnTo>
                    <a:pt x="30" y="116"/>
                  </a:lnTo>
                  <a:lnTo>
                    <a:pt x="228" y="237"/>
                  </a:lnTo>
                  <a:cubicBezTo>
                    <a:pt x="234" y="240"/>
                    <a:pt x="235" y="247"/>
                    <a:pt x="232" y="253"/>
                  </a:cubicBezTo>
                  <a:cubicBezTo>
                    <a:pt x="229" y="259"/>
                    <a:pt x="221" y="261"/>
                    <a:pt x="215" y="257"/>
                  </a:cubicBezTo>
                  <a:close/>
                </a:path>
              </a:pathLst>
            </a:custGeom>
            <a:solidFill>
              <a:srgbClr val="FF0000"/>
            </a:solidFill>
            <a:ln w="0" cap="flat">
              <a:solidFill>
                <a:srgbClr val="FF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clientData/>
  </xdr:twoCellAnchor>
  <xdr:twoCellAnchor>
    <xdr:from>
      <xdr:col>6</xdr:col>
      <xdr:colOff>1790700</xdr:colOff>
      <xdr:row>23</xdr:row>
      <xdr:rowOff>50800</xdr:rowOff>
    </xdr:from>
    <xdr:to>
      <xdr:col>6</xdr:col>
      <xdr:colOff>1943100</xdr:colOff>
      <xdr:row>25</xdr:row>
      <xdr:rowOff>39540</xdr:rowOff>
    </xdr:to>
    <xdr:sp macro="" textlink="">
      <xdr:nvSpPr>
        <xdr:cNvPr id="207" name="Freeform 158">
          <a:extLst>
            <a:ext uri="{FF2B5EF4-FFF2-40B4-BE49-F238E27FC236}">
              <a16:creationId xmlns:a16="http://schemas.microsoft.com/office/drawing/2014/main" id="{E61BDDF1-187B-4EC5-8B16-65ED4258FDD1}"/>
            </a:ext>
          </a:extLst>
        </xdr:cNvPr>
        <xdr:cNvSpPr>
          <a:spLocks/>
        </xdr:cNvSpPr>
      </xdr:nvSpPr>
      <xdr:spPr bwMode="auto">
        <a:xfrm>
          <a:off x="8966200" y="11112500"/>
          <a:ext cx="152400" cy="369740"/>
        </a:xfrm>
        <a:custGeom>
          <a:avLst/>
          <a:gdLst>
            <a:gd name="T0" fmla="*/ 20 w 21"/>
            <a:gd name="T1" fmla="*/ 616 h 616"/>
            <a:gd name="T2" fmla="*/ 21 w 21"/>
            <a:gd name="T3" fmla="*/ 0 h 616"/>
            <a:gd name="T4" fmla="*/ 1 w 21"/>
            <a:gd name="T5" fmla="*/ 0 h 616"/>
            <a:gd name="T6" fmla="*/ 0 w 21"/>
            <a:gd name="T7" fmla="*/ 616 h 616"/>
            <a:gd name="T8" fmla="*/ 20 w 21"/>
            <a:gd name="T9" fmla="*/ 616 h 616"/>
          </a:gdLst>
          <a:ahLst/>
          <a:cxnLst>
            <a:cxn ang="0">
              <a:pos x="T0" y="T1"/>
            </a:cxn>
            <a:cxn ang="0">
              <a:pos x="T2" y="T3"/>
            </a:cxn>
            <a:cxn ang="0">
              <a:pos x="T4" y="T5"/>
            </a:cxn>
            <a:cxn ang="0">
              <a:pos x="T6" y="T7"/>
            </a:cxn>
            <a:cxn ang="0">
              <a:pos x="T8" y="T9"/>
            </a:cxn>
          </a:cxnLst>
          <a:rect l="0" t="0" r="r" b="b"/>
          <a:pathLst>
            <a:path w="21" h="616">
              <a:moveTo>
                <a:pt x="20" y="616"/>
              </a:moveTo>
              <a:lnTo>
                <a:pt x="21" y="0"/>
              </a:lnTo>
              <a:lnTo>
                <a:pt x="1" y="0"/>
              </a:lnTo>
              <a:lnTo>
                <a:pt x="0" y="616"/>
              </a:lnTo>
              <a:lnTo>
                <a:pt x="20" y="616"/>
              </a:lnTo>
              <a:close/>
            </a:path>
          </a:pathLst>
        </a:cu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857250</xdr:colOff>
      <xdr:row>22</xdr:row>
      <xdr:rowOff>428625</xdr:rowOff>
    </xdr:from>
    <xdr:to>
      <xdr:col>3</xdr:col>
      <xdr:colOff>1771650</xdr:colOff>
      <xdr:row>22</xdr:row>
      <xdr:rowOff>1114425</xdr:rowOff>
    </xdr:to>
    <xdr:sp macro="" textlink="">
      <xdr:nvSpPr>
        <xdr:cNvPr id="23563" name="Object 11" hidden="1">
          <a:extLst>
            <a:ext uri="{63B3BB69-23CF-44E3-9099-C40C66FF867C}">
              <a14:compatExt xmlns:a14="http://schemas.microsoft.com/office/drawing/2010/main" spid="_x0000_s23563"/>
            </a:ext>
            <a:ext uri="{FF2B5EF4-FFF2-40B4-BE49-F238E27FC236}">
              <a16:creationId xmlns:a16="http://schemas.microsoft.com/office/drawing/2014/main" id="{00000000-0008-0000-0300-00000B5C0000}"/>
            </a:ext>
          </a:extLst>
        </xdr:cNvPr>
        <xdr:cNvSpPr/>
      </xdr:nvSpPr>
      <xdr:spPr>
        <a:xfrm>
          <a:off x="0" y="0"/>
          <a:ext cx="0" cy="0"/>
        </a:xfrm>
        <a:prstGeom prst="rect">
          <a:avLst/>
        </a:prstGeom>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ref.constructconnect.com/building-codes/?search="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L46"/>
  <sheetViews>
    <sheetView tabSelected="1" zoomScale="75" zoomScaleNormal="75" workbookViewId="0">
      <selection activeCell="H31" sqref="H31"/>
    </sheetView>
  </sheetViews>
  <sheetFormatPr defaultColWidth="8.796875" defaultRowHeight="15" x14ac:dyDescent="0.2"/>
  <cols>
    <col min="1" max="1" width="21.5" style="229" customWidth="1"/>
    <col min="2" max="5" width="8.796875" style="229"/>
    <col min="6" max="6" width="18.59765625" style="229" customWidth="1"/>
    <col min="7" max="7" width="22.59765625" style="229" customWidth="1"/>
    <col min="8" max="8" width="35.59765625" style="229" customWidth="1"/>
    <col min="9" max="16384" width="8.796875" style="229"/>
  </cols>
  <sheetData>
    <row r="1" spans="1:12" ht="30" x14ac:dyDescent="0.4">
      <c r="A1" s="444" t="s">
        <v>85</v>
      </c>
      <c r="B1" s="444"/>
      <c r="C1" s="444"/>
      <c r="D1" s="444"/>
      <c r="E1" s="444"/>
      <c r="F1" s="444"/>
      <c r="G1" s="444"/>
      <c r="H1" s="444"/>
      <c r="I1" s="227"/>
      <c r="J1" s="228"/>
      <c r="K1" s="228"/>
      <c r="L1" s="228"/>
    </row>
    <row r="2" spans="1:12" ht="15" customHeight="1" x14ac:dyDescent="0.4">
      <c r="A2" s="305"/>
      <c r="B2" s="305"/>
      <c r="C2" s="305"/>
      <c r="D2" s="305"/>
      <c r="E2" s="305"/>
      <c r="F2" s="305"/>
      <c r="G2" s="305"/>
      <c r="H2" s="305"/>
      <c r="I2" s="227"/>
      <c r="J2" s="227"/>
      <c r="K2" s="228"/>
      <c r="L2" s="228"/>
    </row>
    <row r="3" spans="1:12" ht="18" customHeight="1" x14ac:dyDescent="0.2">
      <c r="A3" s="306" t="s">
        <v>81</v>
      </c>
      <c r="B3" s="436">
        <v>2.41</v>
      </c>
      <c r="C3" s="307"/>
      <c r="D3" s="307"/>
      <c r="E3" s="307"/>
      <c r="F3" s="307"/>
      <c r="G3" s="307"/>
      <c r="H3" s="307"/>
    </row>
    <row r="4" spans="1:12" x14ac:dyDescent="0.2">
      <c r="A4" s="308"/>
      <c r="B4" s="308"/>
      <c r="C4" s="308"/>
      <c r="D4" s="308"/>
      <c r="E4" s="308"/>
      <c r="F4" s="308"/>
      <c r="G4" s="308"/>
      <c r="H4" s="308"/>
    </row>
    <row r="5" spans="1:12" ht="20.100000000000001" customHeight="1" x14ac:dyDescent="0.2">
      <c r="A5" s="451" t="s">
        <v>40</v>
      </c>
      <c r="B5" s="453" t="s">
        <v>393</v>
      </c>
      <c r="C5" s="453"/>
      <c r="D5" s="453"/>
      <c r="E5" s="453"/>
      <c r="F5" s="453"/>
      <c r="G5" s="453"/>
      <c r="H5" s="453"/>
      <c r="I5" s="230"/>
      <c r="J5" s="230"/>
    </row>
    <row r="6" spans="1:12" ht="20.100000000000001" customHeight="1" x14ac:dyDescent="0.2">
      <c r="A6" s="451"/>
      <c r="B6" s="453"/>
      <c r="C6" s="453"/>
      <c r="D6" s="453"/>
      <c r="E6" s="453"/>
      <c r="F6" s="453"/>
      <c r="G6" s="453"/>
      <c r="H6" s="453"/>
      <c r="I6" s="230"/>
      <c r="J6" s="231"/>
    </row>
    <row r="7" spans="1:12" ht="20.100000000000001" customHeight="1" x14ac:dyDescent="0.2">
      <c r="A7" s="451"/>
      <c r="B7" s="453"/>
      <c r="C7" s="453"/>
      <c r="D7" s="453"/>
      <c r="E7" s="453"/>
      <c r="F7" s="453"/>
      <c r="G7" s="453"/>
      <c r="H7" s="453"/>
      <c r="I7" s="230"/>
      <c r="J7" s="230"/>
    </row>
    <row r="8" spans="1:12" ht="20.100000000000001" customHeight="1" x14ac:dyDescent="0.2">
      <c r="A8" s="451"/>
      <c r="B8" s="453"/>
      <c r="C8" s="453"/>
      <c r="D8" s="453"/>
      <c r="E8" s="453"/>
      <c r="F8" s="453"/>
      <c r="G8" s="453"/>
      <c r="H8" s="453"/>
      <c r="I8" s="230"/>
      <c r="J8" s="230"/>
    </row>
    <row r="9" spans="1:12" ht="20.100000000000001" customHeight="1" x14ac:dyDescent="0.2">
      <c r="A9" s="451"/>
      <c r="B9" s="453"/>
      <c r="C9" s="453"/>
      <c r="D9" s="453"/>
      <c r="E9" s="453"/>
      <c r="F9" s="453"/>
      <c r="G9" s="453"/>
      <c r="H9" s="453"/>
      <c r="I9" s="230"/>
      <c r="J9" s="231"/>
    </row>
    <row r="10" spans="1:12" ht="20.100000000000001" customHeight="1" x14ac:dyDescent="0.2">
      <c r="A10" s="451"/>
      <c r="B10" s="453"/>
      <c r="C10" s="453"/>
      <c r="D10" s="453"/>
      <c r="E10" s="453"/>
      <c r="F10" s="453"/>
      <c r="G10" s="453"/>
      <c r="H10" s="453"/>
      <c r="I10" s="230"/>
      <c r="J10" s="230"/>
    </row>
    <row r="11" spans="1:12" ht="409.6" customHeight="1" x14ac:dyDescent="0.2">
      <c r="A11" s="451"/>
      <c r="B11" s="453"/>
      <c r="C11" s="453"/>
      <c r="D11" s="453"/>
      <c r="E11" s="453"/>
      <c r="F11" s="453"/>
      <c r="G11" s="453"/>
      <c r="H11" s="453"/>
      <c r="I11" s="230"/>
      <c r="J11" s="231"/>
    </row>
    <row r="12" spans="1:12" x14ac:dyDescent="0.2">
      <c r="A12" s="307"/>
      <c r="B12" s="307"/>
      <c r="C12" s="307"/>
      <c r="D12" s="307"/>
      <c r="E12" s="307"/>
      <c r="F12" s="307"/>
      <c r="G12" s="307"/>
      <c r="H12" s="307"/>
    </row>
    <row r="13" spans="1:12" ht="27.95" customHeight="1" x14ac:dyDescent="0.2">
      <c r="A13" s="452" t="s">
        <v>86</v>
      </c>
      <c r="B13" s="445" t="s">
        <v>388</v>
      </c>
      <c r="C13" s="445"/>
      <c r="D13" s="445"/>
      <c r="E13" s="445"/>
      <c r="F13" s="445"/>
      <c r="G13" s="445"/>
      <c r="H13" s="445"/>
      <c r="I13" s="232"/>
      <c r="J13" s="232"/>
    </row>
    <row r="14" spans="1:12" ht="38.25" customHeight="1" x14ac:dyDescent="0.2">
      <c r="A14" s="452"/>
      <c r="B14" s="445"/>
      <c r="C14" s="445"/>
      <c r="D14" s="445"/>
      <c r="E14" s="445"/>
      <c r="F14" s="445"/>
      <c r="G14" s="445"/>
      <c r="H14" s="445"/>
      <c r="I14" s="232"/>
      <c r="J14" s="232"/>
    </row>
    <row r="15" spans="1:12" ht="62.25" customHeight="1" x14ac:dyDescent="0.2">
      <c r="A15" s="452"/>
      <c r="B15" s="445"/>
      <c r="C15" s="445"/>
      <c r="D15" s="445"/>
      <c r="E15" s="445"/>
      <c r="F15" s="445"/>
      <c r="G15" s="445"/>
      <c r="H15" s="445"/>
      <c r="I15" s="232"/>
      <c r="J15" s="232"/>
    </row>
    <row r="16" spans="1:12" x14ac:dyDescent="0.2">
      <c r="A16" s="307"/>
      <c r="B16" s="307"/>
      <c r="C16" s="307"/>
      <c r="D16" s="307"/>
      <c r="E16" s="307"/>
      <c r="F16" s="307"/>
      <c r="G16" s="307"/>
      <c r="H16" s="307"/>
    </row>
    <row r="17" spans="1:10" ht="15" customHeight="1" x14ac:dyDescent="0.2">
      <c r="A17" s="448" t="s">
        <v>262</v>
      </c>
      <c r="B17" s="446" t="s">
        <v>433</v>
      </c>
      <c r="C17" s="447"/>
      <c r="D17" s="447"/>
      <c r="E17" s="447"/>
      <c r="F17" s="447"/>
      <c r="G17" s="447"/>
      <c r="H17" s="447"/>
      <c r="I17" s="233"/>
      <c r="J17" s="233"/>
    </row>
    <row r="18" spans="1:10" x14ac:dyDescent="0.2">
      <c r="A18" s="449"/>
      <c r="B18" s="447"/>
      <c r="C18" s="447"/>
      <c r="D18" s="447"/>
      <c r="E18" s="447"/>
      <c r="F18" s="447"/>
      <c r="G18" s="447"/>
      <c r="H18" s="447"/>
      <c r="I18" s="233"/>
      <c r="J18" s="233"/>
    </row>
    <row r="19" spans="1:10" x14ac:dyDescent="0.2">
      <c r="A19" s="449"/>
      <c r="B19" s="447"/>
      <c r="C19" s="447"/>
      <c r="D19" s="447"/>
      <c r="E19" s="447"/>
      <c r="F19" s="447"/>
      <c r="G19" s="447"/>
      <c r="H19" s="447"/>
      <c r="I19" s="233"/>
      <c r="J19" s="233"/>
    </row>
    <row r="20" spans="1:10" x14ac:dyDescent="0.2">
      <c r="A20" s="449"/>
      <c r="B20" s="447"/>
      <c r="C20" s="447"/>
      <c r="D20" s="447"/>
      <c r="E20" s="447"/>
      <c r="F20" s="447"/>
      <c r="G20" s="447"/>
      <c r="H20" s="447"/>
      <c r="I20" s="233"/>
      <c r="J20" s="233"/>
    </row>
    <row r="21" spans="1:10" x14ac:dyDescent="0.2">
      <c r="A21" s="450"/>
      <c r="B21" s="447"/>
      <c r="C21" s="447"/>
      <c r="D21" s="447"/>
      <c r="E21" s="447"/>
      <c r="F21" s="447"/>
      <c r="G21" s="447"/>
      <c r="H21" s="447"/>
      <c r="I21" s="233"/>
      <c r="J21" s="233"/>
    </row>
    <row r="22" spans="1:10" x14ac:dyDescent="0.2">
      <c r="A22" s="307"/>
      <c r="B22" s="309"/>
      <c r="C22" s="309"/>
      <c r="D22" s="309"/>
      <c r="E22" s="309"/>
      <c r="F22" s="309"/>
      <c r="G22" s="309"/>
      <c r="H22" s="309"/>
    </row>
    <row r="23" spans="1:10" x14ac:dyDescent="0.2">
      <c r="A23" s="307"/>
      <c r="B23" s="309"/>
      <c r="C23" s="309"/>
      <c r="D23" s="309"/>
      <c r="E23" s="309"/>
      <c r="F23" s="309"/>
      <c r="G23" s="309"/>
      <c r="H23" s="309"/>
    </row>
    <row r="24" spans="1:10" x14ac:dyDescent="0.2">
      <c r="A24" s="307"/>
      <c r="B24" s="309"/>
      <c r="C24" s="309"/>
      <c r="D24" s="309"/>
      <c r="E24" s="309"/>
      <c r="F24" s="309"/>
      <c r="G24" s="309"/>
      <c r="H24" s="309"/>
    </row>
    <row r="25" spans="1:10" x14ac:dyDescent="0.2">
      <c r="A25" s="307"/>
      <c r="B25" s="309"/>
      <c r="C25" s="309"/>
      <c r="D25" s="309"/>
      <c r="E25" s="309"/>
      <c r="F25" s="309"/>
      <c r="G25" s="309"/>
      <c r="H25" s="309"/>
    </row>
    <row r="26" spans="1:10" x14ac:dyDescent="0.2">
      <c r="A26" s="307"/>
      <c r="B26" s="309"/>
      <c r="C26" s="309"/>
      <c r="D26" s="309"/>
      <c r="E26" s="309"/>
      <c r="F26" s="309"/>
      <c r="G26" s="309"/>
      <c r="H26" s="309"/>
    </row>
    <row r="27" spans="1:10" x14ac:dyDescent="0.2">
      <c r="A27" s="307"/>
      <c r="B27" s="309"/>
      <c r="C27" s="309"/>
      <c r="D27" s="309"/>
      <c r="E27" s="309"/>
      <c r="F27" s="309"/>
      <c r="G27" s="309"/>
      <c r="H27" s="309"/>
    </row>
    <row r="28" spans="1:10" x14ac:dyDescent="0.2">
      <c r="A28" s="307"/>
      <c r="B28" s="309"/>
      <c r="C28" s="309"/>
      <c r="D28" s="309"/>
      <c r="E28" s="309"/>
      <c r="F28" s="309"/>
      <c r="G28" s="309"/>
      <c r="H28" s="309"/>
    </row>
    <row r="29" spans="1:10" x14ac:dyDescent="0.2">
      <c r="A29" s="307"/>
      <c r="B29" s="309"/>
      <c r="C29" s="309"/>
      <c r="D29" s="309"/>
      <c r="E29" s="309"/>
      <c r="F29" s="309"/>
      <c r="G29" s="309"/>
      <c r="H29" s="309"/>
    </row>
    <row r="30" spans="1:10" x14ac:dyDescent="0.2">
      <c r="A30" s="307"/>
      <c r="B30" s="309"/>
      <c r="C30" s="309"/>
      <c r="D30" s="309"/>
      <c r="E30" s="309"/>
      <c r="F30" s="309"/>
      <c r="G30" s="309"/>
      <c r="H30" s="309"/>
    </row>
    <row r="31" spans="1:10" x14ac:dyDescent="0.2">
      <c r="A31" s="307"/>
      <c r="B31" s="309"/>
      <c r="C31" s="309"/>
      <c r="D31" s="309"/>
      <c r="E31" s="309"/>
      <c r="F31" s="309"/>
      <c r="G31" s="309"/>
      <c r="H31" s="309"/>
    </row>
    <row r="32" spans="1:10" x14ac:dyDescent="0.2">
      <c r="A32" s="307"/>
      <c r="B32" s="309"/>
      <c r="C32" s="309"/>
      <c r="D32" s="309"/>
      <c r="E32" s="309"/>
      <c r="F32" s="309"/>
      <c r="G32" s="309"/>
      <c r="H32" s="309"/>
    </row>
    <row r="33" spans="1:8" x14ac:dyDescent="0.2">
      <c r="A33" s="307"/>
      <c r="B33" s="309"/>
      <c r="C33" s="309"/>
      <c r="D33" s="309"/>
      <c r="E33" s="309"/>
      <c r="F33" s="309"/>
      <c r="G33" s="309"/>
      <c r="H33" s="309"/>
    </row>
    <row r="34" spans="1:8" x14ac:dyDescent="0.2">
      <c r="A34" s="307"/>
      <c r="B34" s="309"/>
      <c r="C34" s="309"/>
      <c r="D34" s="309"/>
      <c r="E34" s="309"/>
      <c r="F34" s="309"/>
      <c r="G34" s="309"/>
      <c r="H34" s="309"/>
    </row>
    <row r="35" spans="1:8" x14ac:dyDescent="0.2">
      <c r="A35" s="307"/>
      <c r="B35" s="307"/>
      <c r="C35" s="307"/>
      <c r="D35" s="307"/>
      <c r="E35" s="307"/>
      <c r="F35" s="307"/>
      <c r="G35" s="307"/>
      <c r="H35" s="307"/>
    </row>
    <row r="36" spans="1:8" x14ac:dyDescent="0.2">
      <c r="A36" s="307"/>
      <c r="B36" s="307"/>
      <c r="C36" s="307"/>
      <c r="D36" s="307"/>
      <c r="E36" s="307"/>
      <c r="F36" s="307"/>
      <c r="G36" s="307"/>
      <c r="H36" s="307"/>
    </row>
    <row r="37" spans="1:8" x14ac:dyDescent="0.2">
      <c r="A37" s="307"/>
      <c r="B37" s="307"/>
      <c r="C37" s="307"/>
      <c r="D37" s="307"/>
      <c r="E37" s="307"/>
      <c r="F37" s="307"/>
      <c r="G37" s="307"/>
      <c r="H37" s="307"/>
    </row>
    <row r="38" spans="1:8" x14ac:dyDescent="0.2">
      <c r="A38" s="307"/>
      <c r="B38" s="307"/>
      <c r="C38" s="307"/>
      <c r="D38" s="307"/>
      <c r="E38" s="307"/>
      <c r="F38" s="307"/>
      <c r="G38" s="307"/>
      <c r="H38" s="307"/>
    </row>
    <row r="39" spans="1:8" x14ac:dyDescent="0.2">
      <c r="A39" s="307"/>
      <c r="B39" s="307"/>
      <c r="C39" s="307"/>
      <c r="D39" s="307"/>
      <c r="E39" s="307"/>
      <c r="F39" s="307"/>
      <c r="G39" s="307"/>
      <c r="H39" s="307"/>
    </row>
    <row r="40" spans="1:8" x14ac:dyDescent="0.2">
      <c r="A40" s="307"/>
      <c r="B40" s="307"/>
      <c r="C40" s="307"/>
      <c r="D40" s="307"/>
      <c r="E40" s="307"/>
      <c r="F40" s="307"/>
      <c r="G40" s="307"/>
      <c r="H40" s="307"/>
    </row>
    <row r="41" spans="1:8" x14ac:dyDescent="0.2">
      <c r="A41" s="307"/>
      <c r="B41" s="307"/>
      <c r="C41" s="307"/>
      <c r="D41" s="307"/>
      <c r="E41" s="307"/>
      <c r="F41" s="307"/>
      <c r="G41" s="307"/>
      <c r="H41" s="307"/>
    </row>
    <row r="42" spans="1:8" x14ac:dyDescent="0.2">
      <c r="A42" s="307"/>
      <c r="B42" s="307"/>
      <c r="C42" s="307"/>
      <c r="D42" s="307"/>
      <c r="E42" s="307"/>
      <c r="F42" s="307"/>
      <c r="G42" s="307"/>
      <c r="H42" s="307"/>
    </row>
    <row r="43" spans="1:8" x14ac:dyDescent="0.2">
      <c r="A43" s="307"/>
      <c r="B43" s="307"/>
      <c r="C43" s="307"/>
      <c r="D43" s="307"/>
      <c r="E43" s="307"/>
      <c r="F43" s="307"/>
      <c r="G43" s="307"/>
      <c r="H43" s="307"/>
    </row>
    <row r="44" spans="1:8" x14ac:dyDescent="0.2">
      <c r="A44" s="307"/>
      <c r="B44" s="307"/>
      <c r="C44" s="307"/>
      <c r="D44" s="307"/>
      <c r="E44" s="307"/>
      <c r="F44" s="307"/>
      <c r="G44" s="307"/>
      <c r="H44" s="307"/>
    </row>
    <row r="45" spans="1:8" x14ac:dyDescent="0.2">
      <c r="A45" s="307"/>
      <c r="B45" s="307"/>
      <c r="C45" s="307"/>
      <c r="D45" s="307"/>
      <c r="E45" s="307"/>
      <c r="F45" s="307"/>
      <c r="G45" s="307"/>
      <c r="H45" s="307"/>
    </row>
    <row r="46" spans="1:8" x14ac:dyDescent="0.2">
      <c r="A46" s="307"/>
      <c r="B46" s="307"/>
      <c r="C46" s="307"/>
      <c r="D46" s="307"/>
      <c r="E46" s="307"/>
      <c r="F46" s="307"/>
      <c r="G46" s="307"/>
      <c r="H46" s="307"/>
    </row>
  </sheetData>
  <sheetProtection algorithmName="SHA-512" hashValue="E3uQSIxU32GTZXWuBCR1IeLJCJgd8I8jy6JF+RwNVPuazc0poJ9web103oqFRaAUCbSZfPAhQ55p06dFvGmL4Q==" saltValue="878QCM59iSr1B5DdiG/Dmg==" spinCount="100000" sheet="1" objects="1" scenarios="1"/>
  <mergeCells count="7">
    <mergeCell ref="A1:H1"/>
    <mergeCell ref="B13:H15"/>
    <mergeCell ref="B17:H21"/>
    <mergeCell ref="A17:A21"/>
    <mergeCell ref="A5:A11"/>
    <mergeCell ref="A13:A15"/>
    <mergeCell ref="B5:H11"/>
  </mergeCells>
  <printOptions horizontalCentered="1"/>
  <pageMargins left="0.7" right="0.7" top="0.75" bottom="0.75" header="0.3" footer="0.3"/>
  <pageSetup scale="52" orientation="portrait" horizontalDpi="4294967293" verticalDpi="4294967293" r:id="rId1"/>
  <headerFooter>
    <oddFooter>&amp;L&amp;F&amp;R&amp;P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L29"/>
  <sheetViews>
    <sheetView zoomScaleNormal="100" workbookViewId="0">
      <pane ySplit="4" topLeftCell="A5" activePane="bottomLeft" state="frozen"/>
      <selection activeCell="G2" sqref="G2"/>
      <selection pane="bottomLeft" activeCell="H24" sqref="H24"/>
    </sheetView>
  </sheetViews>
  <sheetFormatPr defaultColWidth="8.796875" defaultRowHeight="15" x14ac:dyDescent="0.2"/>
  <cols>
    <col min="1" max="1" width="6.09765625" style="118" customWidth="1"/>
    <col min="2" max="16384" width="8.796875" style="118"/>
  </cols>
  <sheetData>
    <row r="1" spans="1:12" ht="28.5" customHeight="1" x14ac:dyDescent="0.3">
      <c r="A1" s="751" t="str">
        <f>'Facility Information'!D67</f>
        <v>IIAR 2 (1992-1998)</v>
      </c>
      <c r="B1" s="751"/>
      <c r="C1" s="751"/>
      <c r="D1" s="751"/>
      <c r="E1" s="751"/>
      <c r="F1" s="751"/>
      <c r="G1" s="751"/>
      <c r="H1" s="751"/>
      <c r="I1" s="751"/>
      <c r="J1" s="752"/>
      <c r="K1" s="752"/>
      <c r="L1" s="752"/>
    </row>
    <row r="2" spans="1:12" ht="43.5" customHeight="1" x14ac:dyDescent="0.2">
      <c r="A2" s="760" t="s">
        <v>305</v>
      </c>
      <c r="B2" s="760"/>
      <c r="C2" s="760"/>
      <c r="D2" s="760"/>
      <c r="E2" s="760"/>
      <c r="F2" s="760"/>
      <c r="G2" s="760"/>
      <c r="H2" s="760"/>
      <c r="I2" s="760"/>
      <c r="J2" s="760"/>
      <c r="K2" s="760"/>
      <c r="L2" s="760"/>
    </row>
    <row r="3" spans="1:12" ht="30.75" customHeight="1" x14ac:dyDescent="0.2">
      <c r="A3" s="757" t="s">
        <v>62</v>
      </c>
      <c r="B3" s="757"/>
      <c r="C3" s="757"/>
      <c r="D3" s="757"/>
      <c r="E3" s="757"/>
      <c r="F3" s="757"/>
      <c r="G3" s="757"/>
      <c r="H3" s="757"/>
      <c r="I3" s="757"/>
      <c r="J3" s="758"/>
      <c r="K3" s="758"/>
      <c r="L3" s="758"/>
    </row>
    <row r="4" spans="1:12" x14ac:dyDescent="0.2">
      <c r="A4" s="165"/>
      <c r="B4" s="165"/>
      <c r="C4" s="165"/>
      <c r="D4" s="165"/>
      <c r="E4" s="165"/>
      <c r="F4" s="165"/>
      <c r="G4" s="165"/>
      <c r="H4" s="165"/>
      <c r="I4" s="165"/>
      <c r="J4" s="165"/>
      <c r="K4" s="165"/>
      <c r="L4" s="165"/>
    </row>
    <row r="5" spans="1:12" x14ac:dyDescent="0.2">
      <c r="A5" s="5">
        <v>4.3</v>
      </c>
      <c r="B5" s="5" t="s">
        <v>58</v>
      </c>
      <c r="C5" s="165"/>
      <c r="D5" s="165"/>
      <c r="E5" s="165"/>
      <c r="F5" s="165"/>
      <c r="G5" s="165"/>
      <c r="H5" s="165"/>
      <c r="I5" s="165"/>
      <c r="J5" s="165"/>
      <c r="K5" s="165"/>
      <c r="L5" s="165"/>
    </row>
    <row r="6" spans="1:12" x14ac:dyDescent="0.2">
      <c r="A6" s="165"/>
      <c r="B6" s="165"/>
      <c r="C6" s="165"/>
      <c r="D6" s="165"/>
      <c r="E6" s="165"/>
      <c r="F6" s="165"/>
      <c r="G6" s="165"/>
      <c r="H6" s="165"/>
      <c r="I6" s="165"/>
      <c r="J6" s="165"/>
      <c r="K6" s="165"/>
      <c r="L6" s="165"/>
    </row>
    <row r="7" spans="1:12" ht="24" customHeight="1" x14ac:dyDescent="0.2">
      <c r="A7" s="165"/>
      <c r="B7" s="135" t="s">
        <v>155</v>
      </c>
      <c r="C7" s="165"/>
      <c r="D7" s="165"/>
      <c r="E7" s="165"/>
      <c r="F7" s="165"/>
      <c r="G7" s="165"/>
      <c r="H7" s="165"/>
      <c r="I7" s="165"/>
      <c r="J7" s="165"/>
      <c r="K7" s="165"/>
      <c r="L7" s="165"/>
    </row>
    <row r="8" spans="1:12" ht="102" customHeight="1" x14ac:dyDescent="0.2">
      <c r="A8" s="165"/>
      <c r="B8" s="753" t="s">
        <v>158</v>
      </c>
      <c r="C8" s="754"/>
      <c r="D8" s="754"/>
      <c r="E8" s="754"/>
      <c r="F8" s="754"/>
      <c r="G8" s="754"/>
      <c r="H8" s="754"/>
      <c r="I8" s="754"/>
      <c r="J8" s="755"/>
      <c r="K8" s="755"/>
      <c r="L8" s="756"/>
    </row>
    <row r="9" spans="1:12" x14ac:dyDescent="0.2">
      <c r="A9" s="165"/>
      <c r="B9" s="165"/>
      <c r="C9" s="165"/>
      <c r="D9" s="165"/>
      <c r="E9" s="165"/>
      <c r="F9" s="165"/>
      <c r="G9" s="165"/>
      <c r="H9" s="165"/>
      <c r="I9" s="165"/>
      <c r="J9" s="165"/>
      <c r="K9" s="165"/>
      <c r="L9" s="165"/>
    </row>
    <row r="10" spans="1:12" ht="20.25" customHeight="1" x14ac:dyDescent="0.2">
      <c r="A10" s="165"/>
      <c r="B10" s="135" t="s">
        <v>156</v>
      </c>
      <c r="C10" s="165"/>
      <c r="D10" s="165"/>
      <c r="E10" s="165"/>
      <c r="F10" s="165"/>
      <c r="G10" s="165"/>
      <c r="H10" s="165"/>
      <c r="I10" s="165"/>
      <c r="J10" s="165"/>
      <c r="K10" s="165"/>
      <c r="L10" s="165"/>
    </row>
    <row r="11" spans="1:12" ht="53.25" customHeight="1" x14ac:dyDescent="0.2">
      <c r="A11" s="165"/>
      <c r="B11" s="753" t="s">
        <v>159</v>
      </c>
      <c r="C11" s="754"/>
      <c r="D11" s="754"/>
      <c r="E11" s="754"/>
      <c r="F11" s="754"/>
      <c r="G11" s="754"/>
      <c r="H11" s="754"/>
      <c r="I11" s="754"/>
      <c r="J11" s="754"/>
      <c r="K11" s="754"/>
      <c r="L11" s="759"/>
    </row>
    <row r="12" spans="1:12" x14ac:dyDescent="0.2">
      <c r="A12" s="165"/>
      <c r="B12" s="165"/>
      <c r="C12" s="165"/>
      <c r="D12" s="165"/>
      <c r="E12" s="165"/>
      <c r="F12" s="165"/>
      <c r="G12" s="165"/>
      <c r="H12" s="165"/>
      <c r="I12" s="165"/>
      <c r="J12" s="165"/>
      <c r="K12" s="165"/>
      <c r="L12" s="165"/>
    </row>
    <row r="13" spans="1:12" ht="21.75" customHeight="1" x14ac:dyDescent="0.2">
      <c r="A13" s="165"/>
      <c r="B13" s="135" t="s">
        <v>157</v>
      </c>
      <c r="C13" s="165"/>
      <c r="D13" s="165"/>
      <c r="E13" s="165"/>
      <c r="F13" s="165"/>
      <c r="G13" s="165"/>
      <c r="H13" s="165"/>
      <c r="I13" s="165"/>
      <c r="J13" s="165"/>
      <c r="K13" s="165"/>
      <c r="L13" s="165"/>
    </row>
    <row r="14" spans="1:12" ht="112.7" customHeight="1" x14ac:dyDescent="0.2">
      <c r="A14" s="165"/>
      <c r="B14" s="753" t="s">
        <v>160</v>
      </c>
      <c r="C14" s="754"/>
      <c r="D14" s="754"/>
      <c r="E14" s="754"/>
      <c r="F14" s="754"/>
      <c r="G14" s="754"/>
      <c r="H14" s="754"/>
      <c r="I14" s="754"/>
      <c r="J14" s="755"/>
      <c r="K14" s="755"/>
      <c r="L14" s="756"/>
    </row>
    <row r="15" spans="1:12" x14ac:dyDescent="0.2">
      <c r="A15" s="165"/>
      <c r="B15" s="165"/>
      <c r="C15" s="165"/>
      <c r="D15" s="165"/>
      <c r="E15" s="165"/>
      <c r="F15" s="165"/>
      <c r="G15" s="165"/>
      <c r="H15" s="165"/>
      <c r="I15" s="165"/>
      <c r="J15" s="165"/>
      <c r="K15" s="165"/>
      <c r="L15" s="165"/>
    </row>
    <row r="16" spans="1:12" ht="32.25" customHeight="1" x14ac:dyDescent="0.2">
      <c r="A16" s="165"/>
      <c r="B16" s="165"/>
      <c r="C16" s="135" t="s">
        <v>161</v>
      </c>
      <c r="D16" s="165"/>
      <c r="E16" s="165"/>
      <c r="F16" s="165"/>
      <c r="G16" s="165"/>
      <c r="H16" s="165"/>
      <c r="I16" s="165"/>
      <c r="J16" s="165"/>
      <c r="K16" s="165"/>
      <c r="L16" s="165"/>
    </row>
    <row r="17" spans="1:12" ht="215.25" customHeight="1" x14ac:dyDescent="0.2">
      <c r="A17" s="165"/>
      <c r="B17" s="165"/>
      <c r="C17" s="753" t="s">
        <v>168</v>
      </c>
      <c r="D17" s="755"/>
      <c r="E17" s="755"/>
      <c r="F17" s="755"/>
      <c r="G17" s="755"/>
      <c r="H17" s="755"/>
      <c r="I17" s="755"/>
      <c r="J17" s="755"/>
      <c r="K17" s="755"/>
      <c r="L17" s="756"/>
    </row>
    <row r="18" spans="1:12" x14ac:dyDescent="0.2">
      <c r="A18" s="165"/>
      <c r="B18" s="165"/>
      <c r="C18" s="165"/>
      <c r="D18" s="165"/>
      <c r="E18" s="165"/>
      <c r="F18" s="165"/>
      <c r="G18" s="165"/>
      <c r="H18" s="165"/>
      <c r="I18" s="165"/>
      <c r="J18" s="165"/>
      <c r="K18" s="165"/>
      <c r="L18" s="165"/>
    </row>
    <row r="19" spans="1:12" ht="26.25" customHeight="1" x14ac:dyDescent="0.2">
      <c r="A19" s="165"/>
      <c r="B19" s="165"/>
      <c r="C19" s="135" t="s">
        <v>162</v>
      </c>
      <c r="D19" s="165"/>
      <c r="E19" s="165"/>
      <c r="F19" s="165"/>
      <c r="G19" s="165"/>
      <c r="H19" s="165"/>
      <c r="I19" s="165"/>
      <c r="J19" s="165"/>
      <c r="K19" s="165"/>
      <c r="L19" s="165"/>
    </row>
    <row r="20" spans="1:12" ht="46.5" customHeight="1" x14ac:dyDescent="0.2">
      <c r="A20" s="165"/>
      <c r="B20" s="165"/>
      <c r="C20" s="753" t="s">
        <v>163</v>
      </c>
      <c r="D20" s="755"/>
      <c r="E20" s="755"/>
      <c r="F20" s="755"/>
      <c r="G20" s="755"/>
      <c r="H20" s="755"/>
      <c r="I20" s="755"/>
      <c r="J20" s="755"/>
      <c r="K20" s="755"/>
      <c r="L20" s="756"/>
    </row>
    <row r="21" spans="1:12" x14ac:dyDescent="0.2">
      <c r="A21" s="165"/>
      <c r="B21" s="165"/>
      <c r="C21" s="165"/>
      <c r="D21" s="165"/>
      <c r="E21" s="165"/>
      <c r="F21" s="165"/>
      <c r="G21" s="165"/>
      <c r="H21" s="165"/>
      <c r="I21" s="165"/>
      <c r="J21" s="165"/>
      <c r="K21" s="165"/>
      <c r="L21" s="165"/>
    </row>
    <row r="22" spans="1:12" ht="21" customHeight="1" x14ac:dyDescent="0.2">
      <c r="A22" s="165"/>
      <c r="B22" s="135" t="s">
        <v>164</v>
      </c>
      <c r="C22" s="165"/>
      <c r="D22" s="165"/>
      <c r="E22" s="165"/>
      <c r="F22" s="165"/>
      <c r="G22" s="165"/>
      <c r="H22" s="165"/>
      <c r="I22" s="165"/>
      <c r="J22" s="165"/>
      <c r="K22" s="165"/>
      <c r="L22" s="165"/>
    </row>
    <row r="23" spans="1:12" ht="42.75" customHeight="1" x14ac:dyDescent="0.2">
      <c r="A23" s="165"/>
      <c r="B23" s="753" t="s">
        <v>165</v>
      </c>
      <c r="C23" s="754"/>
      <c r="D23" s="754"/>
      <c r="E23" s="754"/>
      <c r="F23" s="754"/>
      <c r="G23" s="754"/>
      <c r="H23" s="754"/>
      <c r="I23" s="754"/>
      <c r="J23" s="755"/>
      <c r="K23" s="755"/>
      <c r="L23" s="756"/>
    </row>
    <row r="24" spans="1:12" x14ac:dyDescent="0.2">
      <c r="A24" s="165"/>
      <c r="B24" s="165"/>
      <c r="C24" s="165"/>
      <c r="D24" s="165"/>
      <c r="E24" s="165"/>
      <c r="F24" s="165"/>
      <c r="G24" s="165"/>
      <c r="H24" s="165"/>
      <c r="I24" s="165"/>
      <c r="J24" s="165"/>
      <c r="K24" s="165"/>
      <c r="L24" s="165"/>
    </row>
    <row r="25" spans="1:12" ht="23.25" customHeight="1" x14ac:dyDescent="0.2">
      <c r="A25" s="165"/>
      <c r="B25" s="135" t="s">
        <v>166</v>
      </c>
      <c r="C25" s="165"/>
      <c r="D25" s="165"/>
      <c r="E25" s="165"/>
      <c r="F25" s="165"/>
      <c r="G25" s="165"/>
      <c r="H25" s="165"/>
      <c r="I25" s="165"/>
      <c r="J25" s="165"/>
      <c r="K25" s="165"/>
      <c r="L25" s="165"/>
    </row>
    <row r="26" spans="1:12" ht="72" customHeight="1" x14ac:dyDescent="0.2">
      <c r="A26" s="165"/>
      <c r="B26" s="753" t="s">
        <v>167</v>
      </c>
      <c r="C26" s="754"/>
      <c r="D26" s="754"/>
      <c r="E26" s="754"/>
      <c r="F26" s="754"/>
      <c r="G26" s="754"/>
      <c r="H26" s="754"/>
      <c r="I26" s="754"/>
      <c r="J26" s="755"/>
      <c r="K26" s="755"/>
      <c r="L26" s="756"/>
    </row>
    <row r="27" spans="1:12" x14ac:dyDescent="0.2">
      <c r="A27" s="82"/>
      <c r="B27" s="82"/>
      <c r="C27" s="82"/>
      <c r="D27" s="82"/>
      <c r="E27" s="82"/>
      <c r="F27" s="82"/>
      <c r="G27" s="82"/>
      <c r="H27" s="82"/>
      <c r="I27" s="82"/>
      <c r="J27" s="82"/>
      <c r="K27" s="82"/>
      <c r="L27" s="82"/>
    </row>
    <row r="28" spans="1:12" x14ac:dyDescent="0.2">
      <c r="A28" s="82"/>
      <c r="B28" s="82"/>
      <c r="C28" s="82"/>
      <c r="D28" s="82"/>
      <c r="E28" s="82"/>
      <c r="F28" s="82"/>
      <c r="G28" s="82"/>
      <c r="H28" s="82"/>
      <c r="I28" s="82"/>
      <c r="J28" s="82"/>
      <c r="K28" s="82"/>
      <c r="L28" s="82"/>
    </row>
    <row r="29" spans="1:12" x14ac:dyDescent="0.2">
      <c r="A29" s="82"/>
      <c r="B29" s="82"/>
      <c r="C29" s="82"/>
      <c r="D29" s="82"/>
      <c r="E29" s="82"/>
      <c r="F29" s="82"/>
      <c r="G29" s="82"/>
      <c r="H29" s="82"/>
      <c r="I29" s="82"/>
      <c r="J29" s="82"/>
      <c r="K29" s="82"/>
      <c r="L29" s="82"/>
    </row>
  </sheetData>
  <sheetProtection algorithmName="SHA-512" hashValue="8ZjT8marxAACYN3bdpON970m3mSv83Fbha+rgTHwAevtPNmzw9tnhs0lxdcC+mxci1X7LgY9zHjmpL5yd4Jllg==" saltValue="mpqRs0Wfe1dOh+1a8e2HuA==" spinCount="100000" sheet="1" objects="1" scenarios="1"/>
  <mergeCells count="10">
    <mergeCell ref="A1:L1"/>
    <mergeCell ref="B14:L14"/>
    <mergeCell ref="B23:L23"/>
    <mergeCell ref="B26:L26"/>
    <mergeCell ref="A3:L3"/>
    <mergeCell ref="B8:L8"/>
    <mergeCell ref="B11:L11"/>
    <mergeCell ref="C17:L17"/>
    <mergeCell ref="C20:L20"/>
    <mergeCell ref="A2:L2"/>
  </mergeCells>
  <pageMargins left="0.25" right="0.25" top="0.5" bottom="0.5" header="0.25" footer="0.25"/>
  <pageSetup fitToHeight="0" orientation="landscape" r:id="rId1"/>
  <headerFooter>
    <oddFooter>&amp;R&amp;P OF &amp;N</oddFooter>
  </headerFooter>
  <rowBreaks count="2" manualBreakCount="2">
    <brk id="15" max="16383" man="1"/>
    <brk id="24" max="16383" man="1"/>
  </rowBreaks>
  <colBreaks count="2" manualBreakCount="2">
    <brk id="1" max="1048575" man="1"/>
    <brk id="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L54"/>
  <sheetViews>
    <sheetView zoomScaleNormal="100" workbookViewId="0">
      <pane ySplit="4" topLeftCell="A5" activePane="bottomLeft" state="frozen"/>
      <selection activeCell="G2" sqref="G2"/>
      <selection pane="bottomLeft" activeCell="O44" sqref="O44"/>
    </sheetView>
  </sheetViews>
  <sheetFormatPr defaultColWidth="8.796875" defaultRowHeight="15" x14ac:dyDescent="0.2"/>
  <cols>
    <col min="1" max="1" width="6.09765625" style="118" customWidth="1"/>
    <col min="2" max="16384" width="8.796875" style="118"/>
  </cols>
  <sheetData>
    <row r="1" spans="1:12" ht="26.25" customHeight="1" x14ac:dyDescent="0.3">
      <c r="A1" s="751" t="str">
        <f>'Facility Information'!D68</f>
        <v>IIAR 2 (1999-2009)</v>
      </c>
      <c r="B1" s="751"/>
      <c r="C1" s="751"/>
      <c r="D1" s="751"/>
      <c r="E1" s="751"/>
      <c r="F1" s="751"/>
      <c r="G1" s="751"/>
      <c r="H1" s="751"/>
      <c r="I1" s="751"/>
      <c r="J1" s="752"/>
      <c r="K1" s="752"/>
      <c r="L1" s="752"/>
    </row>
    <row r="2" spans="1:12" ht="43.5" customHeight="1" x14ac:dyDescent="0.2">
      <c r="A2" s="760" t="s">
        <v>305</v>
      </c>
      <c r="B2" s="760"/>
      <c r="C2" s="760"/>
      <c r="D2" s="760"/>
      <c r="E2" s="760"/>
      <c r="F2" s="760"/>
      <c r="G2" s="760"/>
      <c r="H2" s="760"/>
      <c r="I2" s="760"/>
      <c r="J2" s="760"/>
      <c r="K2" s="760"/>
      <c r="L2" s="760"/>
    </row>
    <row r="3" spans="1:12" ht="24" customHeight="1" x14ac:dyDescent="0.2">
      <c r="A3" s="757" t="s">
        <v>62</v>
      </c>
      <c r="B3" s="757"/>
      <c r="C3" s="757"/>
      <c r="D3" s="757"/>
      <c r="E3" s="757"/>
      <c r="F3" s="757"/>
      <c r="G3" s="757"/>
      <c r="H3" s="757"/>
      <c r="I3" s="757"/>
      <c r="J3" s="758"/>
      <c r="K3" s="758"/>
      <c r="L3" s="758"/>
    </row>
    <row r="4" spans="1:12" x14ac:dyDescent="0.2">
      <c r="A4" s="82"/>
      <c r="B4" s="82"/>
      <c r="C4" s="82"/>
      <c r="D4" s="82"/>
      <c r="E4" s="82"/>
      <c r="F4" s="82"/>
      <c r="G4" s="82"/>
      <c r="H4" s="82"/>
      <c r="I4" s="82"/>
      <c r="J4" s="82"/>
      <c r="K4" s="82"/>
      <c r="L4" s="82"/>
    </row>
    <row r="5" spans="1:12" x14ac:dyDescent="0.2">
      <c r="A5" s="5">
        <v>6.2</v>
      </c>
      <c r="B5" s="5" t="s">
        <v>58</v>
      </c>
      <c r="C5" s="82"/>
      <c r="D5" s="82"/>
      <c r="E5" s="82"/>
      <c r="F5" s="82"/>
      <c r="G5" s="82"/>
      <c r="H5" s="82"/>
      <c r="I5" s="82"/>
      <c r="J5" s="82"/>
      <c r="K5" s="82"/>
      <c r="L5" s="82"/>
    </row>
    <row r="6" spans="1:12" x14ac:dyDescent="0.2">
      <c r="A6" s="82"/>
      <c r="B6" s="82"/>
      <c r="C6" s="82"/>
      <c r="D6" s="82"/>
      <c r="E6" s="82"/>
      <c r="F6" s="82"/>
      <c r="G6" s="82"/>
      <c r="H6" s="82"/>
      <c r="I6" s="82"/>
      <c r="J6" s="82"/>
      <c r="K6" s="82"/>
      <c r="L6" s="82"/>
    </row>
    <row r="7" spans="1:12" x14ac:dyDescent="0.2">
      <c r="A7" s="82"/>
      <c r="B7" s="135" t="s">
        <v>171</v>
      </c>
      <c r="C7" s="82"/>
      <c r="D7" s="82"/>
      <c r="E7" s="82"/>
      <c r="F7" s="82"/>
      <c r="G7" s="82"/>
      <c r="H7" s="82"/>
      <c r="I7" s="82"/>
      <c r="J7" s="82"/>
      <c r="K7" s="82"/>
      <c r="L7" s="82"/>
    </row>
    <row r="8" spans="1:12" ht="53.25" customHeight="1" x14ac:dyDescent="0.2">
      <c r="A8" s="82"/>
      <c r="B8" s="753" t="s">
        <v>170</v>
      </c>
      <c r="C8" s="754"/>
      <c r="D8" s="754"/>
      <c r="E8" s="754"/>
      <c r="F8" s="754"/>
      <c r="G8" s="754"/>
      <c r="H8" s="754"/>
      <c r="I8" s="754"/>
      <c r="J8" s="755"/>
      <c r="K8" s="755"/>
      <c r="L8" s="756"/>
    </row>
    <row r="9" spans="1:12" x14ac:dyDescent="0.2">
      <c r="A9" s="82"/>
      <c r="B9" s="82"/>
      <c r="C9" s="82"/>
      <c r="D9" s="82"/>
      <c r="E9" s="82"/>
      <c r="F9" s="82"/>
      <c r="G9" s="82"/>
      <c r="H9" s="82"/>
      <c r="I9" s="82"/>
      <c r="J9" s="82"/>
      <c r="K9" s="82"/>
      <c r="L9" s="82"/>
    </row>
    <row r="10" spans="1:12" x14ac:dyDescent="0.2">
      <c r="A10" s="82"/>
      <c r="B10" s="135" t="s">
        <v>172</v>
      </c>
      <c r="C10" s="82"/>
      <c r="D10" s="82"/>
      <c r="E10" s="82"/>
      <c r="F10" s="82"/>
      <c r="G10" s="82"/>
      <c r="H10" s="82"/>
      <c r="I10" s="82"/>
      <c r="J10" s="82"/>
      <c r="K10" s="82"/>
      <c r="L10" s="82"/>
    </row>
    <row r="11" spans="1:12" ht="58.7" customHeight="1" x14ac:dyDescent="0.2">
      <c r="A11" s="82"/>
      <c r="B11" s="753" t="s">
        <v>173</v>
      </c>
      <c r="C11" s="754"/>
      <c r="D11" s="754"/>
      <c r="E11" s="754"/>
      <c r="F11" s="754"/>
      <c r="G11" s="754"/>
      <c r="H11" s="754"/>
      <c r="I11" s="754"/>
      <c r="J11" s="754"/>
      <c r="K11" s="754"/>
      <c r="L11" s="759"/>
    </row>
    <row r="12" spans="1:12" x14ac:dyDescent="0.2">
      <c r="A12" s="82"/>
      <c r="B12" s="82"/>
      <c r="C12" s="82"/>
      <c r="D12" s="82"/>
      <c r="E12" s="82"/>
      <c r="F12" s="82"/>
      <c r="G12" s="82"/>
      <c r="H12" s="82"/>
      <c r="I12" s="82"/>
      <c r="J12" s="82"/>
      <c r="K12" s="82"/>
      <c r="L12" s="82"/>
    </row>
    <row r="13" spans="1:12" x14ac:dyDescent="0.2">
      <c r="A13" s="82"/>
      <c r="B13" s="135" t="s">
        <v>174</v>
      </c>
      <c r="C13" s="82"/>
      <c r="D13" s="82"/>
      <c r="E13" s="82"/>
      <c r="F13" s="82"/>
      <c r="G13" s="82"/>
      <c r="H13" s="82"/>
      <c r="I13" s="82"/>
      <c r="J13" s="82"/>
      <c r="K13" s="82"/>
      <c r="L13" s="82"/>
    </row>
    <row r="14" spans="1:12" ht="43.5" customHeight="1" x14ac:dyDescent="0.2">
      <c r="A14" s="82"/>
      <c r="B14" s="753" t="s">
        <v>175</v>
      </c>
      <c r="C14" s="754"/>
      <c r="D14" s="754"/>
      <c r="E14" s="754"/>
      <c r="F14" s="754"/>
      <c r="G14" s="754"/>
      <c r="H14" s="754"/>
      <c r="I14" s="754"/>
      <c r="J14" s="755"/>
      <c r="K14" s="755"/>
      <c r="L14" s="756"/>
    </row>
    <row r="15" spans="1:12" x14ac:dyDescent="0.2">
      <c r="A15" s="82"/>
      <c r="B15" s="82"/>
      <c r="C15" s="82"/>
      <c r="D15" s="82"/>
      <c r="E15" s="82"/>
      <c r="F15" s="82"/>
      <c r="G15" s="82"/>
      <c r="H15" s="82"/>
      <c r="I15" s="82"/>
      <c r="J15" s="82"/>
      <c r="K15" s="82"/>
      <c r="L15" s="82"/>
    </row>
    <row r="16" spans="1:12" x14ac:dyDescent="0.2">
      <c r="A16" s="82"/>
      <c r="B16" s="135" t="s">
        <v>176</v>
      </c>
      <c r="C16" s="82"/>
      <c r="D16" s="82"/>
      <c r="E16" s="82"/>
      <c r="F16" s="82"/>
      <c r="G16" s="82"/>
      <c r="H16" s="82"/>
      <c r="I16" s="82"/>
      <c r="J16" s="82"/>
      <c r="K16" s="82"/>
      <c r="L16" s="82"/>
    </row>
    <row r="17" spans="1:12" ht="43.5" customHeight="1" x14ac:dyDescent="0.2">
      <c r="A17" s="82"/>
      <c r="B17" s="753" t="s">
        <v>177</v>
      </c>
      <c r="C17" s="754"/>
      <c r="D17" s="754"/>
      <c r="E17" s="754"/>
      <c r="F17" s="754"/>
      <c r="G17" s="754"/>
      <c r="H17" s="754"/>
      <c r="I17" s="754"/>
      <c r="J17" s="755"/>
      <c r="K17" s="755"/>
      <c r="L17" s="756"/>
    </row>
    <row r="18" spans="1:12" x14ac:dyDescent="0.2">
      <c r="A18" s="82"/>
      <c r="B18" s="82"/>
      <c r="C18" s="82"/>
      <c r="D18" s="82"/>
      <c r="E18" s="82"/>
      <c r="F18" s="82"/>
      <c r="G18" s="82"/>
      <c r="H18" s="82"/>
      <c r="I18" s="82"/>
      <c r="J18" s="82"/>
      <c r="K18" s="82"/>
      <c r="L18" s="82"/>
    </row>
    <row r="19" spans="1:12" x14ac:dyDescent="0.2">
      <c r="A19" s="82"/>
      <c r="B19" s="82"/>
      <c r="C19" s="135" t="s">
        <v>178</v>
      </c>
      <c r="D19" s="82"/>
      <c r="E19" s="82"/>
      <c r="F19" s="82"/>
      <c r="G19" s="82"/>
      <c r="H19" s="82"/>
      <c r="I19" s="82"/>
      <c r="J19" s="82"/>
      <c r="K19" s="82"/>
      <c r="L19" s="82"/>
    </row>
    <row r="20" spans="1:12" ht="43.5" customHeight="1" x14ac:dyDescent="0.2">
      <c r="A20" s="82"/>
      <c r="B20" s="82"/>
      <c r="C20" s="753" t="s">
        <v>179</v>
      </c>
      <c r="D20" s="754"/>
      <c r="E20" s="754"/>
      <c r="F20" s="754"/>
      <c r="G20" s="754"/>
      <c r="H20" s="754"/>
      <c r="I20" s="754"/>
      <c r="J20" s="754"/>
      <c r="K20" s="754"/>
      <c r="L20" s="759"/>
    </row>
    <row r="21" spans="1:12" x14ac:dyDescent="0.2">
      <c r="A21" s="82"/>
      <c r="B21" s="82"/>
      <c r="C21" s="82"/>
      <c r="D21" s="82"/>
      <c r="E21" s="82"/>
      <c r="F21" s="82"/>
      <c r="G21" s="82"/>
      <c r="H21" s="82"/>
      <c r="I21" s="82"/>
      <c r="J21" s="82"/>
      <c r="K21" s="82"/>
      <c r="L21" s="82"/>
    </row>
    <row r="22" spans="1:12" x14ac:dyDescent="0.2">
      <c r="A22" s="82"/>
      <c r="B22" s="82"/>
      <c r="C22" s="135" t="s">
        <v>180</v>
      </c>
      <c r="D22" s="82"/>
      <c r="E22" s="82"/>
      <c r="F22" s="82"/>
      <c r="G22" s="82"/>
      <c r="H22" s="82"/>
      <c r="I22" s="82"/>
      <c r="J22" s="82"/>
      <c r="K22" s="82"/>
      <c r="L22" s="82"/>
    </row>
    <row r="23" spans="1:12" ht="29.25" customHeight="1" x14ac:dyDescent="0.2">
      <c r="A23" s="82"/>
      <c r="B23" s="82"/>
      <c r="C23" s="753" t="s">
        <v>181</v>
      </c>
      <c r="D23" s="754"/>
      <c r="E23" s="754"/>
      <c r="F23" s="754"/>
      <c r="G23" s="754"/>
      <c r="H23" s="754"/>
      <c r="I23" s="754"/>
      <c r="J23" s="754"/>
      <c r="K23" s="754"/>
      <c r="L23" s="759"/>
    </row>
    <row r="24" spans="1:12" x14ac:dyDescent="0.2">
      <c r="A24" s="82"/>
      <c r="B24" s="82"/>
      <c r="C24" s="82"/>
      <c r="D24" s="82"/>
      <c r="E24" s="82"/>
      <c r="F24" s="82"/>
      <c r="G24" s="82"/>
      <c r="H24" s="82"/>
      <c r="I24" s="82"/>
      <c r="J24" s="82"/>
      <c r="K24" s="82"/>
      <c r="L24" s="82"/>
    </row>
    <row r="25" spans="1:12" x14ac:dyDescent="0.2">
      <c r="A25" s="82"/>
      <c r="B25" s="135" t="s">
        <v>182</v>
      </c>
      <c r="C25" s="82"/>
      <c r="D25" s="82"/>
      <c r="E25" s="82"/>
      <c r="F25" s="82"/>
      <c r="G25" s="82"/>
      <c r="H25" s="82"/>
      <c r="I25" s="82"/>
      <c r="J25" s="82"/>
      <c r="K25" s="82"/>
      <c r="L25" s="82"/>
    </row>
    <row r="26" spans="1:12" ht="41.25" customHeight="1" x14ac:dyDescent="0.2">
      <c r="A26" s="82"/>
      <c r="B26" s="753" t="s">
        <v>183</v>
      </c>
      <c r="C26" s="754"/>
      <c r="D26" s="754"/>
      <c r="E26" s="754"/>
      <c r="F26" s="754"/>
      <c r="G26" s="754"/>
      <c r="H26" s="754"/>
      <c r="I26" s="754"/>
      <c r="J26" s="755"/>
      <c r="K26" s="755"/>
      <c r="L26" s="756"/>
    </row>
    <row r="27" spans="1:12" x14ac:dyDescent="0.2">
      <c r="A27" s="82"/>
      <c r="B27" s="82"/>
      <c r="C27" s="82"/>
      <c r="D27" s="82"/>
      <c r="E27" s="82"/>
      <c r="F27" s="82"/>
      <c r="G27" s="82"/>
      <c r="H27" s="82"/>
      <c r="I27" s="82"/>
      <c r="J27" s="82"/>
      <c r="K27" s="82"/>
      <c r="L27" s="82"/>
    </row>
    <row r="28" spans="1:12" x14ac:dyDescent="0.2">
      <c r="A28" s="82"/>
      <c r="B28" s="135" t="s">
        <v>184</v>
      </c>
      <c r="C28" s="82"/>
      <c r="D28" s="82"/>
      <c r="E28" s="82"/>
      <c r="F28" s="82"/>
      <c r="G28" s="82"/>
      <c r="H28" s="82"/>
      <c r="I28" s="82"/>
      <c r="J28" s="82"/>
      <c r="K28" s="82"/>
      <c r="L28" s="82"/>
    </row>
    <row r="29" spans="1:12" ht="20.25" customHeight="1" x14ac:dyDescent="0.2">
      <c r="A29" s="82"/>
      <c r="B29" s="753" t="s">
        <v>185</v>
      </c>
      <c r="C29" s="754"/>
      <c r="D29" s="754"/>
      <c r="E29" s="754"/>
      <c r="F29" s="754"/>
      <c r="G29" s="754"/>
      <c r="H29" s="754"/>
      <c r="I29" s="754"/>
      <c r="J29" s="755"/>
      <c r="K29" s="755"/>
      <c r="L29" s="756"/>
    </row>
    <row r="30" spans="1:12" x14ac:dyDescent="0.2">
      <c r="A30" s="82"/>
      <c r="B30" s="82"/>
      <c r="C30" s="82"/>
      <c r="D30" s="82"/>
      <c r="E30" s="82"/>
      <c r="F30" s="82"/>
      <c r="G30" s="82"/>
      <c r="H30" s="82"/>
      <c r="I30" s="82"/>
      <c r="J30" s="82"/>
      <c r="K30" s="82"/>
      <c r="L30" s="82"/>
    </row>
    <row r="31" spans="1:12" x14ac:dyDescent="0.2">
      <c r="A31" s="82"/>
      <c r="B31" s="82"/>
      <c r="C31" s="135" t="s">
        <v>186</v>
      </c>
      <c r="D31" s="82"/>
      <c r="E31" s="82"/>
      <c r="F31" s="82"/>
      <c r="G31" s="82"/>
      <c r="H31" s="82"/>
      <c r="I31" s="82"/>
      <c r="J31" s="82"/>
      <c r="K31" s="82"/>
      <c r="L31" s="82"/>
    </row>
    <row r="32" spans="1:12" ht="96" customHeight="1" x14ac:dyDescent="0.2">
      <c r="A32" s="82"/>
      <c r="B32" s="82"/>
      <c r="C32" s="753" t="s">
        <v>207</v>
      </c>
      <c r="D32" s="754"/>
      <c r="E32" s="754"/>
      <c r="F32" s="754"/>
      <c r="G32" s="754"/>
      <c r="H32" s="754"/>
      <c r="I32" s="754"/>
      <c r="J32" s="754"/>
      <c r="K32" s="754"/>
      <c r="L32" s="759"/>
    </row>
    <row r="33" spans="1:12" x14ac:dyDescent="0.2">
      <c r="A33" s="82"/>
      <c r="B33" s="82"/>
      <c r="C33" s="82"/>
      <c r="D33" s="82"/>
      <c r="E33" s="82"/>
      <c r="F33" s="82"/>
      <c r="G33" s="82"/>
      <c r="H33" s="82"/>
      <c r="I33" s="82"/>
      <c r="J33" s="82"/>
      <c r="K33" s="82"/>
      <c r="L33" s="82"/>
    </row>
    <row r="34" spans="1:12" x14ac:dyDescent="0.2">
      <c r="A34" s="82"/>
      <c r="B34" s="82"/>
      <c r="C34" s="135" t="s">
        <v>187</v>
      </c>
      <c r="D34" s="82"/>
      <c r="E34" s="82"/>
      <c r="F34" s="82"/>
      <c r="G34" s="82"/>
      <c r="H34" s="82"/>
      <c r="I34" s="82"/>
      <c r="J34" s="82"/>
      <c r="K34" s="82"/>
      <c r="L34" s="82"/>
    </row>
    <row r="35" spans="1:12" ht="95.25" customHeight="1" x14ac:dyDescent="0.2">
      <c r="A35" s="82"/>
      <c r="B35" s="82"/>
      <c r="C35" s="753" t="s">
        <v>206</v>
      </c>
      <c r="D35" s="754"/>
      <c r="E35" s="754"/>
      <c r="F35" s="754"/>
      <c r="G35" s="754"/>
      <c r="H35" s="754"/>
      <c r="I35" s="754"/>
      <c r="J35" s="754"/>
      <c r="K35" s="754"/>
      <c r="L35" s="759"/>
    </row>
    <row r="36" spans="1:12" x14ac:dyDescent="0.2">
      <c r="A36" s="82"/>
      <c r="B36" s="82"/>
      <c r="C36" s="82"/>
      <c r="D36" s="82"/>
      <c r="E36" s="82"/>
      <c r="F36" s="82"/>
      <c r="G36" s="82"/>
      <c r="H36" s="82"/>
      <c r="I36" s="82"/>
      <c r="J36" s="82"/>
      <c r="K36" s="82"/>
      <c r="L36" s="82"/>
    </row>
    <row r="37" spans="1:12" x14ac:dyDescent="0.2">
      <c r="A37" s="82"/>
      <c r="B37" s="135" t="s">
        <v>188</v>
      </c>
      <c r="C37" s="82"/>
      <c r="D37" s="82"/>
      <c r="E37" s="82"/>
      <c r="F37" s="82"/>
      <c r="G37" s="82"/>
      <c r="H37" s="82"/>
      <c r="I37" s="82"/>
      <c r="J37" s="82"/>
      <c r="K37" s="82"/>
      <c r="L37" s="82"/>
    </row>
    <row r="38" spans="1:12" ht="45.95" customHeight="1" x14ac:dyDescent="0.2">
      <c r="A38" s="82"/>
      <c r="B38" s="753" t="s">
        <v>189</v>
      </c>
      <c r="C38" s="754"/>
      <c r="D38" s="754"/>
      <c r="E38" s="754"/>
      <c r="F38" s="754"/>
      <c r="G38" s="754"/>
      <c r="H38" s="754"/>
      <c r="I38" s="754"/>
      <c r="J38" s="755"/>
      <c r="K38" s="755"/>
      <c r="L38" s="756"/>
    </row>
    <row r="39" spans="1:12" x14ac:dyDescent="0.2">
      <c r="A39" s="82"/>
      <c r="B39" s="82"/>
      <c r="C39" s="82"/>
      <c r="D39" s="82"/>
      <c r="E39" s="82"/>
      <c r="F39" s="82"/>
      <c r="G39" s="82"/>
      <c r="H39" s="82"/>
      <c r="I39" s="82"/>
      <c r="J39" s="82"/>
      <c r="K39" s="82"/>
      <c r="L39" s="82"/>
    </row>
    <row r="40" spans="1:12" x14ac:dyDescent="0.2">
      <c r="A40" s="82"/>
      <c r="B40" s="82"/>
      <c r="C40" s="135" t="s">
        <v>190</v>
      </c>
      <c r="D40" s="82"/>
      <c r="E40" s="82"/>
      <c r="F40" s="82"/>
      <c r="G40" s="82"/>
      <c r="H40" s="82"/>
      <c r="I40" s="82"/>
      <c r="J40" s="82"/>
      <c r="K40" s="82"/>
      <c r="L40" s="82"/>
    </row>
    <row r="41" spans="1:12" ht="33" customHeight="1" x14ac:dyDescent="0.2">
      <c r="A41" s="82"/>
      <c r="B41" s="82"/>
      <c r="C41" s="753" t="s">
        <v>191</v>
      </c>
      <c r="D41" s="754"/>
      <c r="E41" s="754"/>
      <c r="F41" s="754"/>
      <c r="G41" s="754"/>
      <c r="H41" s="754"/>
      <c r="I41" s="754"/>
      <c r="J41" s="754"/>
      <c r="K41" s="754"/>
      <c r="L41" s="759"/>
    </row>
    <row r="42" spans="1:12" x14ac:dyDescent="0.2">
      <c r="A42" s="82"/>
      <c r="B42" s="82"/>
      <c r="C42" s="82"/>
      <c r="D42" s="82"/>
      <c r="E42" s="82"/>
      <c r="F42" s="82"/>
      <c r="G42" s="82"/>
      <c r="H42" s="82"/>
      <c r="I42" s="82"/>
      <c r="J42" s="82"/>
      <c r="K42" s="82"/>
      <c r="L42" s="82"/>
    </row>
    <row r="43" spans="1:12" x14ac:dyDescent="0.2">
      <c r="A43" s="82"/>
      <c r="B43" s="82"/>
      <c r="C43" s="135" t="s">
        <v>192</v>
      </c>
      <c r="D43" s="82"/>
      <c r="E43" s="82"/>
      <c r="F43" s="82"/>
      <c r="G43" s="82"/>
      <c r="H43" s="82"/>
      <c r="I43" s="82"/>
      <c r="J43" s="82"/>
      <c r="K43" s="82"/>
      <c r="L43" s="82"/>
    </row>
    <row r="44" spans="1:12" ht="37.5" customHeight="1" x14ac:dyDescent="0.2">
      <c r="A44" s="82"/>
      <c r="B44" s="82"/>
      <c r="C44" s="753" t="s">
        <v>193</v>
      </c>
      <c r="D44" s="754"/>
      <c r="E44" s="754"/>
      <c r="F44" s="754"/>
      <c r="G44" s="754"/>
      <c r="H44" s="754"/>
      <c r="I44" s="754"/>
      <c r="J44" s="754"/>
      <c r="K44" s="754"/>
      <c r="L44" s="759"/>
    </row>
    <row r="45" spans="1:12" x14ac:dyDescent="0.2">
      <c r="A45" s="82"/>
      <c r="B45" s="82"/>
      <c r="C45" s="82"/>
      <c r="D45" s="82"/>
      <c r="E45" s="82"/>
      <c r="F45" s="82"/>
      <c r="G45" s="82"/>
      <c r="H45" s="82"/>
      <c r="I45" s="82"/>
      <c r="J45" s="82"/>
      <c r="K45" s="82"/>
      <c r="L45" s="82"/>
    </row>
    <row r="46" spans="1:12" x14ac:dyDescent="0.2">
      <c r="A46" s="82"/>
      <c r="B46" s="135" t="s">
        <v>194</v>
      </c>
      <c r="C46" s="82"/>
      <c r="D46" s="82"/>
      <c r="E46" s="82"/>
      <c r="F46" s="82"/>
      <c r="G46" s="82"/>
      <c r="H46" s="82"/>
      <c r="I46" s="82"/>
      <c r="J46" s="82"/>
      <c r="K46" s="82"/>
      <c r="L46" s="82"/>
    </row>
    <row r="47" spans="1:12" ht="47.25" customHeight="1" x14ac:dyDescent="0.2">
      <c r="A47" s="82"/>
      <c r="B47" s="753" t="s">
        <v>195</v>
      </c>
      <c r="C47" s="754"/>
      <c r="D47" s="754"/>
      <c r="E47" s="754"/>
      <c r="F47" s="754"/>
      <c r="G47" s="754"/>
      <c r="H47" s="754"/>
      <c r="I47" s="754"/>
      <c r="J47" s="755"/>
      <c r="K47" s="755"/>
      <c r="L47" s="756"/>
    </row>
    <row r="48" spans="1:12" x14ac:dyDescent="0.2">
      <c r="A48" s="82"/>
      <c r="B48" s="82"/>
      <c r="C48" s="82"/>
      <c r="D48" s="82"/>
      <c r="E48" s="82"/>
      <c r="F48" s="82"/>
      <c r="G48" s="82"/>
      <c r="H48" s="82"/>
      <c r="I48" s="82"/>
      <c r="J48" s="82"/>
      <c r="K48" s="82"/>
      <c r="L48" s="82"/>
    </row>
    <row r="49" spans="1:12" x14ac:dyDescent="0.2">
      <c r="A49" s="82"/>
      <c r="B49" s="135" t="s">
        <v>196</v>
      </c>
      <c r="C49" s="82"/>
      <c r="D49" s="82"/>
      <c r="E49" s="82"/>
      <c r="F49" s="82"/>
      <c r="G49" s="82"/>
      <c r="H49" s="82"/>
      <c r="I49" s="82"/>
      <c r="J49" s="82"/>
      <c r="K49" s="82"/>
      <c r="L49" s="82"/>
    </row>
    <row r="50" spans="1:12" ht="35.25" customHeight="1" x14ac:dyDescent="0.2">
      <c r="A50" s="82"/>
      <c r="B50" s="753" t="s">
        <v>197</v>
      </c>
      <c r="C50" s="754"/>
      <c r="D50" s="754"/>
      <c r="E50" s="754"/>
      <c r="F50" s="754"/>
      <c r="G50" s="754"/>
      <c r="H50" s="754"/>
      <c r="I50" s="754"/>
      <c r="J50" s="755"/>
      <c r="K50" s="755"/>
      <c r="L50" s="756"/>
    </row>
    <row r="51" spans="1:12" x14ac:dyDescent="0.2">
      <c r="A51" s="82"/>
      <c r="B51" s="82"/>
      <c r="C51" s="82"/>
      <c r="D51" s="82"/>
      <c r="E51" s="82"/>
      <c r="F51" s="82"/>
      <c r="G51" s="82"/>
      <c r="H51" s="82"/>
      <c r="I51" s="82"/>
      <c r="J51" s="82"/>
      <c r="K51" s="82"/>
      <c r="L51" s="82"/>
    </row>
    <row r="52" spans="1:12" x14ac:dyDescent="0.2">
      <c r="A52" s="82"/>
      <c r="B52" s="82"/>
      <c r="C52" s="82"/>
      <c r="D52" s="82"/>
      <c r="E52" s="82"/>
      <c r="F52" s="82"/>
      <c r="G52" s="82"/>
      <c r="H52" s="82"/>
      <c r="I52" s="82"/>
      <c r="J52" s="82"/>
      <c r="K52" s="82"/>
      <c r="L52" s="82"/>
    </row>
    <row r="53" spans="1:12" x14ac:dyDescent="0.2">
      <c r="A53" s="82"/>
      <c r="B53" s="82"/>
      <c r="C53" s="82"/>
      <c r="D53" s="82"/>
      <c r="E53" s="82"/>
      <c r="F53" s="82"/>
      <c r="G53" s="82"/>
      <c r="H53" s="82"/>
      <c r="I53" s="82"/>
      <c r="J53" s="82"/>
      <c r="K53" s="82"/>
      <c r="L53" s="82"/>
    </row>
    <row r="54" spans="1:12" x14ac:dyDescent="0.2">
      <c r="A54" s="82"/>
      <c r="B54" s="82"/>
      <c r="C54" s="82"/>
      <c r="D54" s="82"/>
      <c r="E54" s="82"/>
      <c r="F54" s="82"/>
      <c r="G54" s="82"/>
      <c r="H54" s="82"/>
      <c r="I54" s="82"/>
      <c r="J54" s="82"/>
      <c r="K54" s="82"/>
      <c r="L54" s="82"/>
    </row>
  </sheetData>
  <sheetProtection algorithmName="SHA-512" hashValue="ilbL3opTnqjzumQbj5FI2sQrvWWFIrgY092pfg92DZbic0SMed/PY0ppacPYLks9ePVQdJ71yrMjFX/uffGuvg==" saltValue="o93vWZenaJOXtOS2CUVcAQ==" spinCount="100000" sheet="1" objects="1" scenarios="1"/>
  <mergeCells count="18">
    <mergeCell ref="B11:L11"/>
    <mergeCell ref="B14:L14"/>
    <mergeCell ref="A3:L3"/>
    <mergeCell ref="A1:L1"/>
    <mergeCell ref="B47:L47"/>
    <mergeCell ref="C20:L20"/>
    <mergeCell ref="B26:L26"/>
    <mergeCell ref="B17:L17"/>
    <mergeCell ref="C23:L23"/>
    <mergeCell ref="B8:L8"/>
    <mergeCell ref="A2:L2"/>
    <mergeCell ref="B50:L50"/>
    <mergeCell ref="B29:L29"/>
    <mergeCell ref="C32:L32"/>
    <mergeCell ref="C35:L35"/>
    <mergeCell ref="B38:L38"/>
    <mergeCell ref="C41:L41"/>
    <mergeCell ref="C44:L44"/>
  </mergeCells>
  <pageMargins left="0.25" right="0.25" top="0.5" bottom="0.5" header="0.25" footer="0.25"/>
  <pageSetup fitToHeight="0" orientation="landscape" r:id="rId1"/>
  <headerFooter>
    <oddFooter>&amp;R&amp;P OF &amp;N</oddFooter>
  </headerFooter>
  <rowBreaks count="1" manualBreakCount="1">
    <brk id="24" max="16383" man="1"/>
  </rowBreaks>
  <colBreaks count="1" manualBreakCount="1">
    <brk id="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L47"/>
  <sheetViews>
    <sheetView zoomScaleNormal="100" workbookViewId="0">
      <pane ySplit="4" topLeftCell="A5" activePane="bottomLeft" state="frozen"/>
      <selection activeCell="G2" sqref="G2"/>
      <selection pane="bottomLeft" activeCell="O13" sqref="O13"/>
    </sheetView>
  </sheetViews>
  <sheetFormatPr defaultColWidth="8.796875" defaultRowHeight="15" x14ac:dyDescent="0.2"/>
  <cols>
    <col min="1" max="1" width="6.09765625" style="118" customWidth="1"/>
    <col min="2" max="16384" width="8.796875" style="118"/>
  </cols>
  <sheetData>
    <row r="1" spans="1:12" ht="30.75" customHeight="1" x14ac:dyDescent="0.3">
      <c r="A1" s="751" t="str">
        <f>'Facility Information'!D68</f>
        <v>IIAR 2 (1999-2009)</v>
      </c>
      <c r="B1" s="751"/>
      <c r="C1" s="751"/>
      <c r="D1" s="751"/>
      <c r="E1" s="751"/>
      <c r="F1" s="751"/>
      <c r="G1" s="751"/>
      <c r="H1" s="751"/>
      <c r="I1" s="751"/>
      <c r="J1" s="752"/>
      <c r="K1" s="752"/>
      <c r="L1" s="752"/>
    </row>
    <row r="2" spans="1:12" ht="45" customHeight="1" x14ac:dyDescent="0.2">
      <c r="A2" s="760" t="s">
        <v>305</v>
      </c>
      <c r="B2" s="760"/>
      <c r="C2" s="760"/>
      <c r="D2" s="760"/>
      <c r="E2" s="760"/>
      <c r="F2" s="760"/>
      <c r="G2" s="760"/>
      <c r="H2" s="760"/>
      <c r="I2" s="760"/>
      <c r="J2" s="760"/>
      <c r="K2" s="760"/>
      <c r="L2" s="760"/>
    </row>
    <row r="3" spans="1:12" ht="24" customHeight="1" x14ac:dyDescent="0.2">
      <c r="A3" s="757" t="s">
        <v>62</v>
      </c>
      <c r="B3" s="757"/>
      <c r="C3" s="757"/>
      <c r="D3" s="757"/>
      <c r="E3" s="757"/>
      <c r="F3" s="757"/>
      <c r="G3" s="757"/>
      <c r="H3" s="757"/>
      <c r="I3" s="757"/>
      <c r="J3" s="758"/>
      <c r="K3" s="758"/>
      <c r="L3" s="758"/>
    </row>
    <row r="4" spans="1:12" x14ac:dyDescent="0.2">
      <c r="A4" s="82"/>
      <c r="B4" s="82"/>
      <c r="C4" s="82"/>
      <c r="D4" s="82"/>
      <c r="E4" s="82"/>
      <c r="F4" s="82"/>
      <c r="G4" s="82"/>
      <c r="H4" s="82"/>
      <c r="I4" s="82"/>
      <c r="J4" s="82"/>
      <c r="K4" s="82"/>
      <c r="L4" s="82"/>
    </row>
    <row r="5" spans="1:12" x14ac:dyDescent="0.2">
      <c r="A5" s="5">
        <v>13.1</v>
      </c>
      <c r="B5" s="5" t="s">
        <v>215</v>
      </c>
      <c r="C5" s="82"/>
      <c r="D5" s="82"/>
      <c r="E5" s="82"/>
      <c r="F5" s="82"/>
      <c r="G5" s="82"/>
      <c r="H5" s="82"/>
      <c r="I5" s="82"/>
      <c r="J5" s="82"/>
      <c r="K5" s="82"/>
      <c r="L5" s="82"/>
    </row>
    <row r="6" spans="1:12" x14ac:dyDescent="0.2">
      <c r="A6" s="5"/>
      <c r="B6" s="5"/>
      <c r="C6" s="82"/>
      <c r="D6" s="82"/>
      <c r="E6" s="82"/>
      <c r="F6" s="82"/>
      <c r="G6" s="82"/>
      <c r="H6" s="82"/>
      <c r="I6" s="82"/>
      <c r="J6" s="82"/>
      <c r="K6" s="82"/>
      <c r="L6" s="82"/>
    </row>
    <row r="7" spans="1:12" x14ac:dyDescent="0.2">
      <c r="A7" s="82"/>
      <c r="B7" s="135" t="s">
        <v>213</v>
      </c>
      <c r="C7" s="82"/>
      <c r="D7" s="82"/>
      <c r="E7" s="82"/>
      <c r="F7" s="82"/>
      <c r="G7" s="82"/>
      <c r="H7" s="82"/>
      <c r="I7" s="82"/>
      <c r="J7" s="82"/>
      <c r="K7" s="82"/>
      <c r="L7" s="82"/>
    </row>
    <row r="8" spans="1:12" ht="20.25" customHeight="1" x14ac:dyDescent="0.2">
      <c r="A8" s="82"/>
      <c r="B8" s="753" t="s">
        <v>214</v>
      </c>
      <c r="C8" s="754"/>
      <c r="D8" s="754"/>
      <c r="E8" s="754"/>
      <c r="F8" s="754"/>
      <c r="G8" s="754"/>
      <c r="H8" s="754"/>
      <c r="I8" s="754"/>
      <c r="J8" s="755"/>
      <c r="K8" s="755"/>
      <c r="L8" s="756"/>
    </row>
    <row r="9" spans="1:12" x14ac:dyDescent="0.2">
      <c r="A9" s="82"/>
      <c r="B9" s="82"/>
      <c r="C9" s="82"/>
      <c r="D9" s="82"/>
      <c r="E9" s="82"/>
      <c r="F9" s="82"/>
      <c r="G9" s="82"/>
      <c r="H9" s="82"/>
      <c r="I9" s="82"/>
      <c r="J9" s="82"/>
      <c r="K9" s="82"/>
      <c r="L9" s="82"/>
    </row>
    <row r="10" spans="1:12" x14ac:dyDescent="0.2">
      <c r="A10" s="5">
        <v>13.2</v>
      </c>
      <c r="B10" s="5" t="s">
        <v>58</v>
      </c>
      <c r="C10" s="82"/>
      <c r="D10" s="82"/>
      <c r="E10" s="82"/>
      <c r="F10" s="82"/>
      <c r="G10" s="82"/>
      <c r="H10" s="82"/>
      <c r="I10" s="82"/>
      <c r="J10" s="82"/>
      <c r="K10" s="82"/>
      <c r="L10" s="82"/>
    </row>
    <row r="11" spans="1:12" x14ac:dyDescent="0.2">
      <c r="A11" s="82"/>
      <c r="B11" s="82"/>
      <c r="C11" s="82"/>
      <c r="D11" s="82"/>
      <c r="E11" s="82"/>
      <c r="F11" s="82"/>
      <c r="G11" s="82"/>
      <c r="H11" s="82"/>
      <c r="I11" s="82"/>
      <c r="J11" s="82"/>
      <c r="K11" s="82"/>
      <c r="L11" s="82"/>
    </row>
    <row r="12" spans="1:12" x14ac:dyDescent="0.2">
      <c r="A12" s="82"/>
      <c r="B12" s="135" t="s">
        <v>146</v>
      </c>
      <c r="C12" s="82"/>
      <c r="D12" s="82"/>
      <c r="E12" s="82"/>
      <c r="F12" s="82"/>
      <c r="G12" s="82"/>
      <c r="H12" s="82"/>
      <c r="I12" s="82"/>
      <c r="J12" s="82"/>
      <c r="K12" s="82"/>
      <c r="L12" s="82"/>
    </row>
    <row r="13" spans="1:12" ht="38.25" customHeight="1" x14ac:dyDescent="0.2">
      <c r="A13" s="82"/>
      <c r="B13" s="753" t="s">
        <v>198</v>
      </c>
      <c r="C13" s="754"/>
      <c r="D13" s="754"/>
      <c r="E13" s="754"/>
      <c r="F13" s="754"/>
      <c r="G13" s="754"/>
      <c r="H13" s="754"/>
      <c r="I13" s="754"/>
      <c r="J13" s="755"/>
      <c r="K13" s="755"/>
      <c r="L13" s="756"/>
    </row>
    <row r="14" spans="1:12" x14ac:dyDescent="0.2">
      <c r="A14" s="82"/>
      <c r="B14" s="82"/>
      <c r="C14" s="82"/>
      <c r="D14" s="82"/>
      <c r="E14" s="82"/>
      <c r="F14" s="82"/>
      <c r="G14" s="82"/>
      <c r="H14" s="82"/>
      <c r="I14" s="82"/>
      <c r="J14" s="82"/>
      <c r="K14" s="82"/>
      <c r="L14" s="82"/>
    </row>
    <row r="15" spans="1:12" x14ac:dyDescent="0.2">
      <c r="A15" s="82"/>
      <c r="B15" s="135" t="s">
        <v>147</v>
      </c>
      <c r="C15" s="82"/>
      <c r="D15" s="82"/>
      <c r="E15" s="82"/>
      <c r="F15" s="82"/>
      <c r="G15" s="82"/>
      <c r="H15" s="82"/>
      <c r="I15" s="82"/>
      <c r="J15" s="82"/>
      <c r="K15" s="82"/>
      <c r="L15" s="82"/>
    </row>
    <row r="16" spans="1:12" ht="50.25" customHeight="1" x14ac:dyDescent="0.2">
      <c r="A16" s="82"/>
      <c r="B16" s="753" t="s">
        <v>199</v>
      </c>
      <c r="C16" s="754"/>
      <c r="D16" s="754"/>
      <c r="E16" s="754"/>
      <c r="F16" s="754"/>
      <c r="G16" s="754"/>
      <c r="H16" s="754"/>
      <c r="I16" s="754"/>
      <c r="J16" s="754"/>
      <c r="K16" s="754"/>
      <c r="L16" s="759"/>
    </row>
    <row r="17" spans="1:12" x14ac:dyDescent="0.2">
      <c r="A17" s="82"/>
      <c r="B17" s="82"/>
      <c r="C17" s="82"/>
      <c r="D17" s="82"/>
      <c r="E17" s="82"/>
      <c r="F17" s="82"/>
      <c r="G17" s="82"/>
      <c r="H17" s="82"/>
      <c r="I17" s="82"/>
      <c r="J17" s="82"/>
      <c r="K17" s="82"/>
      <c r="L17" s="82"/>
    </row>
    <row r="18" spans="1:12" x14ac:dyDescent="0.2">
      <c r="A18" s="82"/>
      <c r="B18" s="135" t="s">
        <v>200</v>
      </c>
      <c r="C18" s="82"/>
      <c r="D18" s="82"/>
      <c r="E18" s="82"/>
      <c r="F18" s="82"/>
      <c r="G18" s="82"/>
      <c r="H18" s="82"/>
      <c r="I18" s="82"/>
      <c r="J18" s="82"/>
      <c r="K18" s="82"/>
      <c r="L18" s="82"/>
    </row>
    <row r="19" spans="1:12" ht="36.950000000000003" customHeight="1" x14ac:dyDescent="0.2">
      <c r="A19" s="82"/>
      <c r="B19" s="753" t="s">
        <v>175</v>
      </c>
      <c r="C19" s="754"/>
      <c r="D19" s="754"/>
      <c r="E19" s="754"/>
      <c r="F19" s="754"/>
      <c r="G19" s="754"/>
      <c r="H19" s="754"/>
      <c r="I19" s="754"/>
      <c r="J19" s="755"/>
      <c r="K19" s="755"/>
      <c r="L19" s="756"/>
    </row>
    <row r="20" spans="1:12" x14ac:dyDescent="0.2">
      <c r="A20" s="82"/>
      <c r="B20" s="82"/>
      <c r="C20" s="82"/>
      <c r="D20" s="82"/>
      <c r="E20" s="82"/>
      <c r="F20" s="82"/>
      <c r="G20" s="82"/>
      <c r="H20" s="82"/>
      <c r="I20" s="82"/>
      <c r="J20" s="82"/>
      <c r="K20" s="82"/>
      <c r="L20" s="82"/>
    </row>
    <row r="21" spans="1:12" x14ac:dyDescent="0.2">
      <c r="A21" s="82"/>
      <c r="B21" s="135" t="s">
        <v>151</v>
      </c>
      <c r="C21" s="82"/>
      <c r="D21" s="82"/>
      <c r="E21" s="82"/>
      <c r="F21" s="82"/>
      <c r="G21" s="82"/>
      <c r="H21" s="82"/>
      <c r="I21" s="82"/>
      <c r="J21" s="82"/>
      <c r="K21" s="82"/>
      <c r="L21" s="82"/>
    </row>
    <row r="22" spans="1:12" ht="35.25" customHeight="1" x14ac:dyDescent="0.2">
      <c r="A22" s="82"/>
      <c r="B22" s="753" t="s">
        <v>177</v>
      </c>
      <c r="C22" s="754"/>
      <c r="D22" s="754"/>
      <c r="E22" s="754"/>
      <c r="F22" s="754"/>
      <c r="G22" s="754"/>
      <c r="H22" s="754"/>
      <c r="I22" s="754"/>
      <c r="J22" s="755"/>
      <c r="K22" s="755"/>
      <c r="L22" s="756"/>
    </row>
    <row r="23" spans="1:12" x14ac:dyDescent="0.2">
      <c r="A23" s="82"/>
      <c r="B23" s="82"/>
      <c r="C23" s="82"/>
      <c r="D23" s="82"/>
      <c r="E23" s="82"/>
      <c r="F23" s="82"/>
      <c r="G23" s="82"/>
      <c r="H23" s="82"/>
      <c r="I23" s="82"/>
      <c r="J23" s="82"/>
      <c r="K23" s="82"/>
      <c r="L23" s="82"/>
    </row>
    <row r="24" spans="1:12" x14ac:dyDescent="0.2">
      <c r="A24" s="82"/>
      <c r="B24" s="82"/>
      <c r="C24" s="135" t="s">
        <v>201</v>
      </c>
      <c r="D24" s="82"/>
      <c r="E24" s="82"/>
      <c r="F24" s="82"/>
      <c r="G24" s="82"/>
      <c r="H24" s="82"/>
      <c r="I24" s="82"/>
      <c r="J24" s="82"/>
      <c r="K24" s="82"/>
      <c r="L24" s="82"/>
    </row>
    <row r="25" spans="1:12" ht="40.700000000000003" customHeight="1" x14ac:dyDescent="0.2">
      <c r="A25" s="82"/>
      <c r="B25" s="82"/>
      <c r="C25" s="753" t="s">
        <v>179</v>
      </c>
      <c r="D25" s="754"/>
      <c r="E25" s="754"/>
      <c r="F25" s="754"/>
      <c r="G25" s="754"/>
      <c r="H25" s="754"/>
      <c r="I25" s="754"/>
      <c r="J25" s="754"/>
      <c r="K25" s="754"/>
      <c r="L25" s="759"/>
    </row>
    <row r="26" spans="1:12" x14ac:dyDescent="0.2">
      <c r="A26" s="82"/>
      <c r="B26" s="82"/>
      <c r="C26" s="82"/>
      <c r="D26" s="82"/>
      <c r="E26" s="82"/>
      <c r="F26" s="82"/>
      <c r="G26" s="82"/>
      <c r="H26" s="82"/>
      <c r="I26" s="82"/>
      <c r="J26" s="82"/>
      <c r="K26" s="82"/>
      <c r="L26" s="82"/>
    </row>
    <row r="27" spans="1:12" x14ac:dyDescent="0.2">
      <c r="A27" s="82"/>
      <c r="B27" s="82"/>
      <c r="C27" s="135" t="s">
        <v>202</v>
      </c>
      <c r="D27" s="82"/>
      <c r="E27" s="82"/>
      <c r="F27" s="82"/>
      <c r="G27" s="82"/>
      <c r="H27" s="82"/>
      <c r="I27" s="82"/>
      <c r="J27" s="82"/>
      <c r="K27" s="82"/>
      <c r="L27" s="82"/>
    </row>
    <row r="28" spans="1:12" ht="22.7" customHeight="1" x14ac:dyDescent="0.2">
      <c r="A28" s="82"/>
      <c r="B28" s="82"/>
      <c r="C28" s="753" t="s">
        <v>181</v>
      </c>
      <c r="D28" s="754"/>
      <c r="E28" s="754"/>
      <c r="F28" s="754"/>
      <c r="G28" s="754"/>
      <c r="H28" s="754"/>
      <c r="I28" s="754"/>
      <c r="J28" s="754"/>
      <c r="K28" s="754"/>
      <c r="L28" s="759"/>
    </row>
    <row r="29" spans="1:12" x14ac:dyDescent="0.2">
      <c r="A29" s="82"/>
      <c r="B29" s="82"/>
      <c r="C29" s="82"/>
      <c r="D29" s="82"/>
      <c r="E29" s="82"/>
      <c r="F29" s="82"/>
      <c r="G29" s="82"/>
      <c r="H29" s="82"/>
      <c r="I29" s="82"/>
      <c r="J29" s="82"/>
      <c r="K29" s="82"/>
      <c r="L29" s="82"/>
    </row>
    <row r="30" spans="1:12" x14ac:dyDescent="0.2">
      <c r="A30" s="82"/>
      <c r="B30" s="135" t="s">
        <v>153</v>
      </c>
      <c r="C30" s="82"/>
      <c r="D30" s="82"/>
      <c r="E30" s="82"/>
      <c r="F30" s="82"/>
      <c r="G30" s="82"/>
      <c r="H30" s="82"/>
      <c r="I30" s="82"/>
      <c r="J30" s="82"/>
      <c r="K30" s="82"/>
      <c r="L30" s="82"/>
    </row>
    <row r="31" spans="1:12" ht="41.25" customHeight="1" x14ac:dyDescent="0.2">
      <c r="A31" s="82"/>
      <c r="B31" s="753" t="s">
        <v>203</v>
      </c>
      <c r="C31" s="754"/>
      <c r="D31" s="754"/>
      <c r="E31" s="754"/>
      <c r="F31" s="754"/>
      <c r="G31" s="754"/>
      <c r="H31" s="754"/>
      <c r="I31" s="754"/>
      <c r="J31" s="755"/>
      <c r="K31" s="755"/>
      <c r="L31" s="756"/>
    </row>
    <row r="32" spans="1:12" x14ac:dyDescent="0.2">
      <c r="A32" s="82"/>
      <c r="B32" s="82"/>
      <c r="C32" s="82"/>
      <c r="D32" s="82"/>
      <c r="E32" s="82"/>
      <c r="F32" s="82"/>
      <c r="G32" s="82"/>
      <c r="H32" s="82"/>
      <c r="I32" s="82"/>
      <c r="J32" s="82"/>
      <c r="K32" s="82"/>
      <c r="L32" s="82"/>
    </row>
    <row r="33" spans="1:12" x14ac:dyDescent="0.2">
      <c r="A33" s="82"/>
      <c r="B33" s="135" t="s">
        <v>204</v>
      </c>
      <c r="C33" s="82"/>
      <c r="D33" s="82"/>
      <c r="E33" s="82"/>
      <c r="F33" s="82"/>
      <c r="G33" s="82"/>
      <c r="H33" s="82"/>
      <c r="I33" s="82"/>
      <c r="J33" s="82"/>
      <c r="K33" s="82"/>
      <c r="L33" s="82"/>
    </row>
    <row r="34" spans="1:12" ht="230.25" customHeight="1" x14ac:dyDescent="0.2">
      <c r="A34" s="82"/>
      <c r="B34" s="753" t="s">
        <v>205</v>
      </c>
      <c r="C34" s="754"/>
      <c r="D34" s="754"/>
      <c r="E34" s="754"/>
      <c r="F34" s="754"/>
      <c r="G34" s="754"/>
      <c r="H34" s="754"/>
      <c r="I34" s="754"/>
      <c r="J34" s="755"/>
      <c r="K34" s="755"/>
      <c r="L34" s="756"/>
    </row>
    <row r="35" spans="1:12" x14ac:dyDescent="0.2">
      <c r="A35" s="82"/>
      <c r="B35" s="82"/>
      <c r="C35" s="82"/>
      <c r="D35" s="82"/>
      <c r="E35" s="82"/>
      <c r="F35" s="82"/>
      <c r="G35" s="82"/>
      <c r="H35" s="82"/>
      <c r="I35" s="82"/>
      <c r="J35" s="82"/>
      <c r="K35" s="82"/>
      <c r="L35" s="82"/>
    </row>
    <row r="36" spans="1:12" x14ac:dyDescent="0.2">
      <c r="A36" s="82"/>
      <c r="B36" s="135" t="s">
        <v>208</v>
      </c>
      <c r="C36" s="82"/>
      <c r="D36" s="82"/>
      <c r="E36" s="82"/>
      <c r="F36" s="82"/>
      <c r="G36" s="82"/>
      <c r="H36" s="82"/>
      <c r="I36" s="82"/>
      <c r="J36" s="82"/>
      <c r="K36" s="82"/>
      <c r="L36" s="82"/>
    </row>
    <row r="37" spans="1:12" ht="88.5" customHeight="1" x14ac:dyDescent="0.2">
      <c r="A37" s="82"/>
      <c r="B37" s="753" t="s">
        <v>209</v>
      </c>
      <c r="C37" s="754"/>
      <c r="D37" s="754"/>
      <c r="E37" s="754"/>
      <c r="F37" s="754"/>
      <c r="G37" s="754"/>
      <c r="H37" s="754"/>
      <c r="I37" s="754"/>
      <c r="J37" s="755"/>
      <c r="K37" s="755"/>
      <c r="L37" s="756"/>
    </row>
    <row r="38" spans="1:12" x14ac:dyDescent="0.2">
      <c r="A38" s="82"/>
      <c r="B38" s="82"/>
      <c r="C38" s="82"/>
      <c r="D38" s="82"/>
      <c r="E38" s="82"/>
      <c r="F38" s="82"/>
      <c r="G38" s="82"/>
      <c r="H38" s="82"/>
      <c r="I38" s="82"/>
      <c r="J38" s="82"/>
      <c r="K38" s="82"/>
      <c r="L38" s="82"/>
    </row>
    <row r="39" spans="1:12" x14ac:dyDescent="0.2">
      <c r="A39" s="82"/>
      <c r="B39" s="135" t="s">
        <v>210</v>
      </c>
      <c r="C39" s="82"/>
      <c r="D39" s="82"/>
      <c r="E39" s="82"/>
      <c r="F39" s="82"/>
      <c r="G39" s="82"/>
      <c r="H39" s="82"/>
      <c r="I39" s="82"/>
      <c r="J39" s="82"/>
      <c r="K39" s="82"/>
      <c r="L39" s="82"/>
    </row>
    <row r="40" spans="1:12" ht="43.5" customHeight="1" x14ac:dyDescent="0.2">
      <c r="A40" s="82"/>
      <c r="B40" s="753" t="s">
        <v>195</v>
      </c>
      <c r="C40" s="754"/>
      <c r="D40" s="754"/>
      <c r="E40" s="754"/>
      <c r="F40" s="754"/>
      <c r="G40" s="754"/>
      <c r="H40" s="754"/>
      <c r="I40" s="754"/>
      <c r="J40" s="755"/>
      <c r="K40" s="755"/>
      <c r="L40" s="756"/>
    </row>
    <row r="41" spans="1:12" x14ac:dyDescent="0.2">
      <c r="A41" s="82"/>
      <c r="B41" s="82"/>
      <c r="C41" s="82"/>
      <c r="D41" s="82"/>
      <c r="E41" s="82"/>
      <c r="F41" s="82"/>
      <c r="G41" s="82"/>
      <c r="H41" s="82"/>
      <c r="I41" s="82"/>
      <c r="J41" s="82"/>
      <c r="K41" s="82"/>
      <c r="L41" s="82"/>
    </row>
    <row r="42" spans="1:12" x14ac:dyDescent="0.2">
      <c r="A42" s="82"/>
      <c r="B42" s="135" t="s">
        <v>212</v>
      </c>
      <c r="C42" s="82"/>
      <c r="D42" s="82"/>
      <c r="E42" s="82"/>
      <c r="F42" s="82"/>
      <c r="G42" s="82"/>
      <c r="H42" s="82"/>
      <c r="I42" s="82"/>
      <c r="J42" s="82"/>
      <c r="K42" s="82"/>
      <c r="L42" s="82"/>
    </row>
    <row r="43" spans="1:12" ht="32.25" customHeight="1" x14ac:dyDescent="0.2">
      <c r="A43" s="82"/>
      <c r="B43" s="753" t="s">
        <v>211</v>
      </c>
      <c r="C43" s="754"/>
      <c r="D43" s="754"/>
      <c r="E43" s="754"/>
      <c r="F43" s="754"/>
      <c r="G43" s="754"/>
      <c r="H43" s="754"/>
      <c r="I43" s="754"/>
      <c r="J43" s="755"/>
      <c r="K43" s="755"/>
      <c r="L43" s="756"/>
    </row>
    <row r="44" spans="1:12" x14ac:dyDescent="0.2">
      <c r="A44" s="82"/>
      <c r="B44" s="82"/>
      <c r="C44" s="82"/>
      <c r="D44" s="82"/>
      <c r="E44" s="82"/>
      <c r="F44" s="82"/>
      <c r="G44" s="82"/>
      <c r="H44" s="82"/>
      <c r="I44" s="82"/>
      <c r="J44" s="82"/>
      <c r="K44" s="82"/>
      <c r="L44" s="82"/>
    </row>
    <row r="45" spans="1:12" x14ac:dyDescent="0.2">
      <c r="A45" s="82"/>
      <c r="B45" s="82"/>
      <c r="C45" s="82"/>
      <c r="D45" s="82"/>
      <c r="E45" s="82"/>
      <c r="F45" s="82"/>
      <c r="G45" s="82"/>
      <c r="H45" s="82"/>
      <c r="I45" s="82"/>
      <c r="J45" s="82"/>
      <c r="K45" s="82"/>
      <c r="L45" s="82"/>
    </row>
    <row r="46" spans="1:12" x14ac:dyDescent="0.2">
      <c r="A46" s="82"/>
      <c r="B46" s="82"/>
      <c r="C46" s="82"/>
      <c r="D46" s="82"/>
      <c r="E46" s="82"/>
      <c r="F46" s="82"/>
      <c r="G46" s="82"/>
      <c r="H46" s="82"/>
      <c r="I46" s="82"/>
      <c r="J46" s="82"/>
      <c r="K46" s="82"/>
      <c r="L46" s="82"/>
    </row>
    <row r="47" spans="1:12" x14ac:dyDescent="0.2">
      <c r="A47" s="82"/>
      <c r="B47" s="82"/>
      <c r="C47" s="82"/>
      <c r="D47" s="82"/>
      <c r="E47" s="82"/>
      <c r="F47" s="82"/>
      <c r="G47" s="82"/>
      <c r="H47" s="82"/>
      <c r="I47" s="82"/>
      <c r="J47" s="82"/>
      <c r="K47" s="82"/>
      <c r="L47" s="82"/>
    </row>
  </sheetData>
  <sheetProtection algorithmName="SHA-512" hashValue="ybFlL14uKCNiizelbFFraFJk6uUguFMxNYpEzIO/ZEHyDjcLuU0Ju4ceepHsMO1F9fN1PUO66IEZzKukAkpb5A==" saltValue="/mv1robsSrfiTSRz0lYYTw==" spinCount="100000" sheet="1" objects="1" scenarios="1"/>
  <mergeCells count="15">
    <mergeCell ref="A1:L1"/>
    <mergeCell ref="B37:L37"/>
    <mergeCell ref="B40:L40"/>
    <mergeCell ref="B43:L43"/>
    <mergeCell ref="A3:L3"/>
    <mergeCell ref="B8:L8"/>
    <mergeCell ref="C25:L25"/>
    <mergeCell ref="C28:L28"/>
    <mergeCell ref="B31:L31"/>
    <mergeCell ref="B34:L34"/>
    <mergeCell ref="B13:L13"/>
    <mergeCell ref="B16:L16"/>
    <mergeCell ref="B19:L19"/>
    <mergeCell ref="B22:L22"/>
    <mergeCell ref="A2:L2"/>
  </mergeCells>
  <pageMargins left="0.25" right="0.25" top="0.5" bottom="0.5" header="0.25" footer="0.25"/>
  <pageSetup fitToHeight="0" orientation="landscape" r:id="rId1"/>
  <headerFooter>
    <oddFooter>&amp;R&amp;P OF &amp;N</oddFooter>
  </headerFooter>
  <rowBreaks count="1" manualBreakCount="1">
    <brk id="38" max="16383" man="1"/>
  </rowBreaks>
  <colBreaks count="2" manualBreakCount="2">
    <brk id="1" max="1048575" man="1"/>
    <brk id="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L65"/>
  <sheetViews>
    <sheetView zoomScaleNormal="100" workbookViewId="0">
      <pane ySplit="4" topLeftCell="A5" activePane="bottomLeft" state="frozen"/>
      <selection activeCell="G2" sqref="G2"/>
      <selection pane="bottomLeft" activeCell="A11" sqref="A11"/>
    </sheetView>
  </sheetViews>
  <sheetFormatPr defaultColWidth="8.796875" defaultRowHeight="15" x14ac:dyDescent="0.2"/>
  <cols>
    <col min="1" max="1" width="6.09765625" style="118" customWidth="1"/>
    <col min="2" max="16384" width="8.796875" style="118"/>
  </cols>
  <sheetData>
    <row r="1" spans="1:12" ht="35.25" customHeight="1" x14ac:dyDescent="0.3">
      <c r="A1" s="751" t="str">
        <f>'Facility Information'!D69</f>
        <v>IIAR 2-2008 Addendum A (2010-2013)</v>
      </c>
      <c r="B1" s="751"/>
      <c r="C1" s="751"/>
      <c r="D1" s="751"/>
      <c r="E1" s="751"/>
      <c r="F1" s="751"/>
      <c r="G1" s="751"/>
      <c r="H1" s="751"/>
      <c r="I1" s="751"/>
      <c r="J1" s="752"/>
      <c r="K1" s="752"/>
      <c r="L1" s="752"/>
    </row>
    <row r="2" spans="1:12" ht="41.25" customHeight="1" x14ac:dyDescent="0.2">
      <c r="A2" s="760" t="s">
        <v>305</v>
      </c>
      <c r="B2" s="760"/>
      <c r="C2" s="760"/>
      <c r="D2" s="760"/>
      <c r="E2" s="760"/>
      <c r="F2" s="760"/>
      <c r="G2" s="760"/>
      <c r="H2" s="760"/>
      <c r="I2" s="760"/>
      <c r="J2" s="760"/>
      <c r="K2" s="760"/>
      <c r="L2" s="760"/>
    </row>
    <row r="3" spans="1:12" ht="24" customHeight="1" x14ac:dyDescent="0.2">
      <c r="A3" s="757" t="s">
        <v>62</v>
      </c>
      <c r="B3" s="757"/>
      <c r="C3" s="757"/>
      <c r="D3" s="757"/>
      <c r="E3" s="757"/>
      <c r="F3" s="757"/>
      <c r="G3" s="757"/>
      <c r="H3" s="757"/>
      <c r="I3" s="757"/>
      <c r="J3" s="758"/>
      <c r="K3" s="758"/>
      <c r="L3" s="758"/>
    </row>
    <row r="4" spans="1:12" x14ac:dyDescent="0.2">
      <c r="A4" s="82"/>
      <c r="B4" s="82"/>
      <c r="C4" s="82"/>
      <c r="D4" s="82"/>
      <c r="E4" s="82"/>
      <c r="F4" s="82"/>
      <c r="G4" s="82"/>
      <c r="H4" s="82"/>
      <c r="I4" s="82"/>
      <c r="J4" s="82"/>
      <c r="K4" s="82"/>
      <c r="L4" s="82"/>
    </row>
    <row r="5" spans="1:12" x14ac:dyDescent="0.2">
      <c r="A5" s="132">
        <v>13.2</v>
      </c>
      <c r="B5" s="5" t="s">
        <v>144</v>
      </c>
      <c r="C5" s="82"/>
      <c r="D5" s="82"/>
      <c r="E5" s="82"/>
      <c r="F5" s="82"/>
      <c r="G5" s="82"/>
      <c r="H5" s="82"/>
      <c r="I5" s="82"/>
      <c r="J5" s="82"/>
      <c r="K5" s="82"/>
      <c r="L5" s="82"/>
    </row>
    <row r="6" spans="1:12" ht="21" customHeight="1" x14ac:dyDescent="0.2">
      <c r="A6" s="437"/>
      <c r="B6" s="753" t="s">
        <v>145</v>
      </c>
      <c r="C6" s="754"/>
      <c r="D6" s="754"/>
      <c r="E6" s="754"/>
      <c r="F6" s="754"/>
      <c r="G6" s="754"/>
      <c r="H6" s="754"/>
      <c r="I6" s="754"/>
      <c r="J6" s="755"/>
      <c r="K6" s="755"/>
      <c r="L6" s="756"/>
    </row>
    <row r="7" spans="1:12" x14ac:dyDescent="0.2">
      <c r="A7" s="82"/>
      <c r="B7" s="82"/>
      <c r="C7" s="82"/>
      <c r="D7" s="82"/>
      <c r="E7" s="82"/>
      <c r="F7" s="82"/>
      <c r="G7" s="82"/>
      <c r="H7" s="82"/>
      <c r="I7" s="82"/>
      <c r="J7" s="82"/>
      <c r="K7" s="82"/>
      <c r="L7" s="82"/>
    </row>
    <row r="8" spans="1:12" x14ac:dyDescent="0.2">
      <c r="A8" s="82"/>
      <c r="B8" s="765" t="s">
        <v>248</v>
      </c>
      <c r="C8" s="766"/>
      <c r="D8" s="82"/>
      <c r="E8" s="82"/>
      <c r="F8" s="82"/>
      <c r="G8" s="82"/>
      <c r="H8" s="82"/>
      <c r="I8" s="82"/>
      <c r="J8" s="82"/>
      <c r="K8" s="82"/>
      <c r="L8" s="82"/>
    </row>
    <row r="9" spans="1:12" x14ac:dyDescent="0.2">
      <c r="A9" s="82"/>
      <c r="B9" s="82"/>
      <c r="C9" s="82"/>
      <c r="D9" s="82"/>
      <c r="E9" s="82"/>
      <c r="F9" s="82"/>
      <c r="G9" s="82"/>
      <c r="H9" s="82"/>
      <c r="I9" s="82"/>
      <c r="J9" s="82"/>
      <c r="K9" s="82"/>
      <c r="L9" s="82"/>
    </row>
    <row r="10" spans="1:12" x14ac:dyDescent="0.2">
      <c r="A10" s="82"/>
      <c r="B10" s="82"/>
      <c r="C10" s="135" t="s">
        <v>146</v>
      </c>
      <c r="D10" s="5"/>
      <c r="E10" s="82"/>
      <c r="F10" s="82"/>
      <c r="G10" s="82"/>
      <c r="H10" s="82"/>
      <c r="I10" s="82"/>
      <c r="J10" s="82"/>
      <c r="K10" s="82"/>
      <c r="L10" s="82"/>
    </row>
    <row r="11" spans="1:12" ht="74.25" customHeight="1" x14ac:dyDescent="0.2">
      <c r="A11" s="82"/>
      <c r="B11" s="82"/>
      <c r="C11" s="753" t="s">
        <v>149</v>
      </c>
      <c r="D11" s="755"/>
      <c r="E11" s="755"/>
      <c r="F11" s="755"/>
      <c r="G11" s="755"/>
      <c r="H11" s="755"/>
      <c r="I11" s="755"/>
      <c r="J11" s="755"/>
      <c r="K11" s="755"/>
      <c r="L11" s="756"/>
    </row>
    <row r="12" spans="1:12" x14ac:dyDescent="0.2">
      <c r="A12" s="82"/>
      <c r="B12" s="82"/>
      <c r="C12" s="82"/>
      <c r="D12" s="82"/>
      <c r="E12" s="82"/>
      <c r="F12" s="82"/>
      <c r="G12" s="82"/>
      <c r="H12" s="82"/>
      <c r="I12" s="82"/>
      <c r="J12" s="82"/>
      <c r="K12" s="82"/>
      <c r="L12" s="82"/>
    </row>
    <row r="13" spans="1:12" x14ac:dyDescent="0.2">
      <c r="A13" s="82"/>
      <c r="B13" s="82"/>
      <c r="C13" s="135" t="s">
        <v>147</v>
      </c>
      <c r="D13" s="5"/>
      <c r="E13" s="82"/>
      <c r="F13" s="82"/>
      <c r="G13" s="82"/>
      <c r="H13" s="82"/>
      <c r="I13" s="82"/>
      <c r="J13" s="82"/>
      <c r="K13" s="82"/>
      <c r="L13" s="82"/>
    </row>
    <row r="14" spans="1:12" ht="44.25" customHeight="1" x14ac:dyDescent="0.2">
      <c r="A14" s="82"/>
      <c r="B14" s="82"/>
      <c r="C14" s="753" t="s">
        <v>148</v>
      </c>
      <c r="D14" s="755"/>
      <c r="E14" s="755"/>
      <c r="F14" s="755"/>
      <c r="G14" s="755"/>
      <c r="H14" s="755"/>
      <c r="I14" s="755"/>
      <c r="J14" s="755"/>
      <c r="K14" s="755"/>
      <c r="L14" s="756"/>
    </row>
    <row r="15" spans="1:12" x14ac:dyDescent="0.2">
      <c r="A15" s="82"/>
      <c r="B15" s="82"/>
      <c r="C15" s="136"/>
      <c r="D15" s="134"/>
      <c r="E15" s="134"/>
      <c r="F15" s="134"/>
      <c r="G15" s="134"/>
      <c r="H15" s="134"/>
      <c r="I15" s="134"/>
      <c r="J15" s="134"/>
      <c r="K15" s="134"/>
      <c r="L15" s="134"/>
    </row>
    <row r="16" spans="1:12" x14ac:dyDescent="0.2">
      <c r="A16" s="82"/>
      <c r="B16" s="82"/>
      <c r="C16" s="767" t="s">
        <v>249</v>
      </c>
      <c r="D16" s="768"/>
      <c r="E16" s="82"/>
      <c r="F16" s="82"/>
      <c r="G16" s="82"/>
      <c r="H16" s="82"/>
      <c r="I16" s="82"/>
      <c r="J16" s="82"/>
      <c r="K16" s="82"/>
      <c r="L16" s="82"/>
    </row>
    <row r="17" spans="1:12" ht="42" customHeight="1" x14ac:dyDescent="0.2">
      <c r="A17" s="82"/>
      <c r="B17" s="82"/>
      <c r="C17" s="753" t="s">
        <v>152</v>
      </c>
      <c r="D17" s="755"/>
      <c r="E17" s="755"/>
      <c r="F17" s="755"/>
      <c r="G17" s="755"/>
      <c r="H17" s="755"/>
      <c r="I17" s="755"/>
      <c r="J17" s="755"/>
      <c r="K17" s="755"/>
      <c r="L17" s="756"/>
    </row>
    <row r="18" spans="1:12" x14ac:dyDescent="0.2">
      <c r="A18" s="82"/>
      <c r="B18" s="82"/>
      <c r="C18" s="136"/>
      <c r="D18" s="134"/>
      <c r="E18" s="134"/>
      <c r="F18" s="134"/>
      <c r="G18" s="134"/>
      <c r="H18" s="134"/>
      <c r="I18" s="134"/>
      <c r="J18" s="134"/>
      <c r="K18" s="134"/>
      <c r="L18" s="134"/>
    </row>
    <row r="19" spans="1:12" x14ac:dyDescent="0.2">
      <c r="A19" s="82"/>
      <c r="B19" s="82"/>
      <c r="C19" s="135" t="s">
        <v>153</v>
      </c>
      <c r="D19" s="5"/>
      <c r="E19" s="82"/>
      <c r="F19" s="82"/>
      <c r="G19" s="82"/>
      <c r="H19" s="82"/>
      <c r="I19" s="82"/>
      <c r="J19" s="82"/>
      <c r="K19" s="82"/>
      <c r="L19" s="82"/>
    </row>
    <row r="20" spans="1:12" ht="92.25" customHeight="1" x14ac:dyDescent="0.2">
      <c r="A20" s="82"/>
      <c r="B20" s="82"/>
      <c r="C20" s="753" t="s">
        <v>154</v>
      </c>
      <c r="D20" s="755"/>
      <c r="E20" s="755"/>
      <c r="F20" s="755"/>
      <c r="G20" s="755"/>
      <c r="H20" s="755"/>
      <c r="I20" s="755"/>
      <c r="J20" s="755"/>
      <c r="K20" s="755"/>
      <c r="L20" s="756"/>
    </row>
    <row r="21" spans="1:12" x14ac:dyDescent="0.2">
      <c r="A21" s="82"/>
      <c r="B21" s="82"/>
      <c r="C21" s="82"/>
      <c r="D21" s="82"/>
      <c r="E21" s="82"/>
      <c r="F21" s="82"/>
      <c r="G21" s="82"/>
      <c r="H21" s="82"/>
      <c r="I21" s="82"/>
      <c r="J21" s="82"/>
      <c r="K21" s="82"/>
      <c r="L21" s="82"/>
    </row>
    <row r="22" spans="1:12" x14ac:dyDescent="0.2">
      <c r="A22" s="132">
        <v>13.3</v>
      </c>
      <c r="B22" s="5" t="s">
        <v>58</v>
      </c>
      <c r="C22" s="82"/>
      <c r="D22" s="82"/>
      <c r="E22" s="82"/>
      <c r="F22" s="82"/>
      <c r="G22" s="82"/>
      <c r="H22" s="82"/>
      <c r="I22" s="82"/>
      <c r="J22" s="82"/>
      <c r="K22" s="82"/>
      <c r="L22" s="82"/>
    </row>
    <row r="23" spans="1:12" x14ac:dyDescent="0.2">
      <c r="A23" s="82"/>
      <c r="B23" s="82"/>
      <c r="C23" s="82"/>
      <c r="D23" s="82"/>
      <c r="E23" s="82"/>
      <c r="F23" s="82"/>
      <c r="G23" s="82"/>
      <c r="H23" s="82"/>
      <c r="I23" s="82"/>
      <c r="J23" s="82"/>
      <c r="K23" s="82"/>
      <c r="L23" s="82"/>
    </row>
    <row r="24" spans="1:12" x14ac:dyDescent="0.2">
      <c r="A24" s="82"/>
      <c r="B24" s="135" t="s">
        <v>59</v>
      </c>
      <c r="C24" s="82"/>
      <c r="D24" s="82"/>
      <c r="E24" s="82"/>
      <c r="F24" s="82"/>
      <c r="G24" s="82"/>
      <c r="H24" s="82"/>
      <c r="I24" s="82"/>
      <c r="J24" s="82"/>
      <c r="K24" s="82"/>
      <c r="L24" s="82"/>
    </row>
    <row r="25" spans="1:12" ht="87" customHeight="1" x14ac:dyDescent="0.2">
      <c r="A25" s="82"/>
      <c r="B25" s="753" t="s">
        <v>60</v>
      </c>
      <c r="C25" s="754"/>
      <c r="D25" s="754"/>
      <c r="E25" s="754"/>
      <c r="F25" s="754"/>
      <c r="G25" s="754"/>
      <c r="H25" s="754"/>
      <c r="I25" s="754"/>
      <c r="J25" s="755"/>
      <c r="K25" s="755"/>
      <c r="L25" s="756"/>
    </row>
    <row r="26" spans="1:12" x14ac:dyDescent="0.2">
      <c r="A26" s="82"/>
      <c r="B26" s="82"/>
      <c r="C26" s="82"/>
      <c r="D26" s="82"/>
      <c r="E26" s="82"/>
      <c r="F26" s="82"/>
      <c r="G26" s="82"/>
      <c r="H26" s="82"/>
      <c r="I26" s="82"/>
      <c r="J26" s="82"/>
      <c r="K26" s="82"/>
      <c r="L26" s="82"/>
    </row>
    <row r="27" spans="1:12" x14ac:dyDescent="0.2">
      <c r="A27" s="82"/>
      <c r="B27" s="135" t="s">
        <v>150</v>
      </c>
      <c r="C27" s="82"/>
      <c r="D27" s="82"/>
      <c r="E27" s="82"/>
      <c r="F27" s="82"/>
      <c r="G27" s="82"/>
      <c r="H27" s="82"/>
      <c r="I27" s="82"/>
      <c r="J27" s="82"/>
      <c r="K27" s="82"/>
      <c r="L27" s="82"/>
    </row>
    <row r="28" spans="1:12" ht="75.75" customHeight="1" x14ac:dyDescent="0.2">
      <c r="A28" s="82"/>
      <c r="B28" s="753" t="s">
        <v>61</v>
      </c>
      <c r="C28" s="754"/>
      <c r="D28" s="754"/>
      <c r="E28" s="754"/>
      <c r="F28" s="754"/>
      <c r="G28" s="754"/>
      <c r="H28" s="754"/>
      <c r="I28" s="754"/>
      <c r="J28" s="755"/>
      <c r="K28" s="755"/>
      <c r="L28" s="756"/>
    </row>
    <row r="29" spans="1:12" s="160" customFormat="1" x14ac:dyDescent="0.2">
      <c r="A29" s="165"/>
      <c r="B29" s="136"/>
      <c r="C29" s="136"/>
      <c r="D29" s="136"/>
      <c r="E29" s="136"/>
      <c r="F29" s="136"/>
      <c r="G29" s="136"/>
      <c r="H29" s="136"/>
      <c r="I29" s="136"/>
      <c r="J29" s="134"/>
      <c r="K29" s="134"/>
      <c r="L29" s="134"/>
    </row>
    <row r="30" spans="1:12" s="160" customFormat="1" x14ac:dyDescent="0.2">
      <c r="A30" s="165"/>
      <c r="B30" s="135" t="s">
        <v>309</v>
      </c>
      <c r="C30" s="165"/>
      <c r="D30" s="165"/>
      <c r="E30" s="165"/>
      <c r="F30" s="165"/>
      <c r="G30" s="165"/>
      <c r="H30" s="165"/>
      <c r="I30" s="165"/>
      <c r="J30" s="165"/>
      <c r="K30" s="165"/>
      <c r="L30" s="165"/>
    </row>
    <row r="31" spans="1:12" ht="32.450000000000003" customHeight="1" x14ac:dyDescent="0.2">
      <c r="A31" s="82"/>
      <c r="B31" s="753" t="s">
        <v>310</v>
      </c>
      <c r="C31" s="754"/>
      <c r="D31" s="754"/>
      <c r="E31" s="754"/>
      <c r="F31" s="754"/>
      <c r="G31" s="754"/>
      <c r="H31" s="754"/>
      <c r="I31" s="754"/>
      <c r="J31" s="755"/>
      <c r="K31" s="755"/>
      <c r="L31" s="756"/>
    </row>
    <row r="32" spans="1:12" s="160" customFormat="1" ht="15.6" customHeight="1" x14ac:dyDescent="0.2">
      <c r="A32" s="165"/>
      <c r="B32" s="136"/>
      <c r="C32" s="206"/>
      <c r="D32" s="136"/>
      <c r="E32" s="136"/>
      <c r="F32" s="136"/>
      <c r="G32" s="136"/>
      <c r="H32" s="136"/>
      <c r="I32" s="136"/>
      <c r="J32" s="134"/>
      <c r="K32" s="134"/>
      <c r="L32" s="134"/>
    </row>
    <row r="33" spans="1:12" x14ac:dyDescent="0.2">
      <c r="A33" s="82"/>
      <c r="B33" s="82"/>
      <c r="C33" s="135" t="s">
        <v>63</v>
      </c>
      <c r="D33" s="82"/>
      <c r="E33" s="82"/>
      <c r="F33" s="82"/>
      <c r="G33" s="82"/>
      <c r="H33" s="82"/>
      <c r="I33" s="82"/>
      <c r="J33" s="82"/>
      <c r="K33" s="82"/>
      <c r="L33" s="82"/>
    </row>
    <row r="34" spans="1:12" ht="25.5" customHeight="1" x14ac:dyDescent="0.2">
      <c r="A34" s="82"/>
      <c r="B34" s="82"/>
      <c r="C34" s="753" t="s">
        <v>64</v>
      </c>
      <c r="D34" s="755"/>
      <c r="E34" s="755"/>
      <c r="F34" s="755"/>
      <c r="G34" s="755"/>
      <c r="H34" s="755"/>
      <c r="I34" s="755"/>
      <c r="J34" s="755"/>
      <c r="K34" s="755"/>
      <c r="L34" s="756"/>
    </row>
    <row r="35" spans="1:12" x14ac:dyDescent="0.2">
      <c r="A35" s="82"/>
      <c r="B35" s="82"/>
      <c r="C35" s="136"/>
      <c r="D35" s="134"/>
      <c r="E35" s="134"/>
      <c r="F35" s="134"/>
      <c r="G35" s="134"/>
      <c r="H35" s="134"/>
      <c r="I35" s="134"/>
      <c r="J35" s="134"/>
      <c r="K35" s="134"/>
      <c r="L35" s="134"/>
    </row>
    <row r="36" spans="1:12" ht="25.5" customHeight="1" x14ac:dyDescent="0.2">
      <c r="A36" s="82"/>
      <c r="B36" s="82"/>
      <c r="C36" s="135" t="s">
        <v>250</v>
      </c>
      <c r="D36" s="82"/>
      <c r="E36" s="82"/>
      <c r="F36" s="82"/>
      <c r="G36" s="82"/>
      <c r="H36" s="82"/>
      <c r="I36" s="82"/>
      <c r="J36" s="82"/>
      <c r="K36" s="82"/>
      <c r="L36" s="82"/>
    </row>
    <row r="37" spans="1:12" ht="27" customHeight="1" x14ac:dyDescent="0.2">
      <c r="A37" s="82"/>
      <c r="B37" s="82"/>
      <c r="C37" s="753" t="s">
        <v>251</v>
      </c>
      <c r="D37" s="755"/>
      <c r="E37" s="755"/>
      <c r="F37" s="755"/>
      <c r="G37" s="755"/>
      <c r="H37" s="755"/>
      <c r="I37" s="755"/>
      <c r="J37" s="755"/>
      <c r="K37" s="755"/>
      <c r="L37" s="756"/>
    </row>
    <row r="38" spans="1:12" x14ac:dyDescent="0.2">
      <c r="A38" s="82"/>
      <c r="B38" s="82"/>
      <c r="C38" s="136"/>
      <c r="D38" s="134"/>
      <c r="E38" s="134"/>
      <c r="F38" s="134"/>
      <c r="G38" s="134"/>
      <c r="H38" s="134"/>
      <c r="I38" s="134"/>
      <c r="J38" s="134"/>
      <c r="K38" s="134"/>
      <c r="L38" s="134"/>
    </row>
    <row r="39" spans="1:12" x14ac:dyDescent="0.2">
      <c r="A39" s="82"/>
      <c r="B39" s="135" t="s">
        <v>65</v>
      </c>
      <c r="C39" s="82"/>
      <c r="D39" s="82"/>
      <c r="E39" s="82"/>
      <c r="F39" s="82"/>
      <c r="G39" s="82"/>
      <c r="H39" s="82"/>
      <c r="I39" s="82"/>
      <c r="J39" s="82"/>
      <c r="K39" s="82"/>
      <c r="L39" s="82"/>
    </row>
    <row r="40" spans="1:12" ht="15" customHeight="1" x14ac:dyDescent="0.2">
      <c r="A40" s="82"/>
      <c r="B40" s="761" t="s">
        <v>66</v>
      </c>
      <c r="C40" s="762"/>
      <c r="D40" s="762"/>
      <c r="E40" s="762"/>
      <c r="F40" s="762"/>
      <c r="G40" s="762"/>
      <c r="H40" s="762"/>
      <c r="I40" s="762"/>
      <c r="J40" s="763"/>
      <c r="K40" s="763"/>
      <c r="L40" s="764"/>
    </row>
    <row r="41" spans="1:12" x14ac:dyDescent="0.2">
      <c r="A41" s="82"/>
      <c r="B41" s="82"/>
      <c r="C41" s="82"/>
      <c r="D41" s="82"/>
      <c r="E41" s="82"/>
      <c r="F41" s="82"/>
      <c r="G41" s="82"/>
      <c r="H41" s="82"/>
      <c r="I41" s="82"/>
      <c r="J41" s="82"/>
      <c r="K41" s="82"/>
      <c r="L41" s="82"/>
    </row>
    <row r="42" spans="1:12" x14ac:dyDescent="0.2">
      <c r="A42" s="82"/>
      <c r="B42" s="82"/>
      <c r="C42" s="135" t="s">
        <v>67</v>
      </c>
      <c r="D42" s="82"/>
      <c r="E42" s="82"/>
      <c r="F42" s="82"/>
      <c r="G42" s="82"/>
      <c r="H42" s="82"/>
      <c r="I42" s="82"/>
      <c r="J42" s="82"/>
      <c r="K42" s="82"/>
      <c r="L42" s="82"/>
    </row>
    <row r="43" spans="1:12" ht="153" customHeight="1" x14ac:dyDescent="0.2">
      <c r="A43" s="82"/>
      <c r="B43" s="82"/>
      <c r="C43" s="753" t="s">
        <v>68</v>
      </c>
      <c r="D43" s="755"/>
      <c r="E43" s="755"/>
      <c r="F43" s="755"/>
      <c r="G43" s="755"/>
      <c r="H43" s="755"/>
      <c r="I43" s="755"/>
      <c r="J43" s="755"/>
      <c r="K43" s="755"/>
      <c r="L43" s="756"/>
    </row>
    <row r="44" spans="1:12" x14ac:dyDescent="0.2">
      <c r="A44" s="82"/>
      <c r="B44" s="82"/>
      <c r="C44" s="82"/>
      <c r="D44" s="82"/>
      <c r="E44" s="82"/>
      <c r="F44" s="82"/>
      <c r="G44" s="82"/>
      <c r="H44" s="82"/>
      <c r="I44" s="82"/>
      <c r="J44" s="82"/>
      <c r="K44" s="82"/>
      <c r="L44" s="82"/>
    </row>
    <row r="45" spans="1:12" x14ac:dyDescent="0.2">
      <c r="A45" s="82"/>
      <c r="B45" s="82"/>
      <c r="C45" s="135" t="s">
        <v>252</v>
      </c>
      <c r="D45" s="82"/>
      <c r="E45" s="82"/>
      <c r="F45" s="82"/>
      <c r="G45" s="82"/>
      <c r="H45" s="82"/>
      <c r="I45" s="82"/>
      <c r="J45" s="82"/>
      <c r="K45" s="82"/>
      <c r="L45" s="82"/>
    </row>
    <row r="46" spans="1:12" ht="43.5" customHeight="1" x14ac:dyDescent="0.2">
      <c r="A46" s="82"/>
      <c r="B46" s="82"/>
      <c r="C46" s="753" t="s">
        <v>253</v>
      </c>
      <c r="D46" s="755"/>
      <c r="E46" s="755"/>
      <c r="F46" s="755"/>
      <c r="G46" s="755"/>
      <c r="H46" s="755"/>
      <c r="I46" s="755"/>
      <c r="J46" s="755"/>
      <c r="K46" s="755"/>
      <c r="L46" s="756"/>
    </row>
    <row r="47" spans="1:12" x14ac:dyDescent="0.2">
      <c r="A47" s="82"/>
      <c r="B47" s="82"/>
      <c r="C47" s="82"/>
      <c r="D47" s="82"/>
      <c r="E47" s="82"/>
      <c r="F47" s="82"/>
      <c r="G47" s="82"/>
      <c r="H47" s="82"/>
      <c r="I47" s="82"/>
      <c r="J47" s="82"/>
      <c r="K47" s="82"/>
      <c r="L47" s="82"/>
    </row>
    <row r="48" spans="1:12" x14ac:dyDescent="0.2">
      <c r="A48" s="82"/>
      <c r="B48" s="82"/>
      <c r="C48" s="135" t="s">
        <v>254</v>
      </c>
      <c r="D48" s="82"/>
      <c r="E48" s="82"/>
      <c r="F48" s="82"/>
      <c r="G48" s="82"/>
      <c r="H48" s="82"/>
      <c r="I48" s="82"/>
      <c r="J48" s="82"/>
      <c r="K48" s="82"/>
      <c r="L48" s="82"/>
    </row>
    <row r="49" spans="1:12" ht="66.75" customHeight="1" x14ac:dyDescent="0.2">
      <c r="A49" s="82"/>
      <c r="B49" s="82"/>
      <c r="C49" s="753" t="s">
        <v>255</v>
      </c>
      <c r="D49" s="755"/>
      <c r="E49" s="755"/>
      <c r="F49" s="755"/>
      <c r="G49" s="755"/>
      <c r="H49" s="755"/>
      <c r="I49" s="755"/>
      <c r="J49" s="755"/>
      <c r="K49" s="755"/>
      <c r="L49" s="756"/>
    </row>
    <row r="50" spans="1:12" x14ac:dyDescent="0.2">
      <c r="A50" s="82"/>
      <c r="B50" s="82"/>
      <c r="C50" s="82"/>
      <c r="D50" s="82"/>
      <c r="E50" s="82"/>
      <c r="F50" s="82"/>
      <c r="G50" s="82"/>
      <c r="H50" s="82"/>
      <c r="I50" s="82"/>
      <c r="J50" s="82"/>
      <c r="K50" s="82"/>
      <c r="L50" s="82"/>
    </row>
    <row r="51" spans="1:12" x14ac:dyDescent="0.2">
      <c r="A51" s="82"/>
      <c r="B51" s="135" t="s">
        <v>256</v>
      </c>
      <c r="C51" s="82"/>
      <c r="D51" s="82"/>
      <c r="E51" s="82"/>
      <c r="F51" s="82"/>
      <c r="G51" s="82"/>
      <c r="H51" s="82"/>
      <c r="I51" s="82"/>
      <c r="J51" s="82"/>
      <c r="K51" s="82"/>
      <c r="L51" s="82"/>
    </row>
    <row r="52" spans="1:12" ht="24" customHeight="1" x14ac:dyDescent="0.2">
      <c r="A52" s="82"/>
      <c r="B52" s="761" t="s">
        <v>69</v>
      </c>
      <c r="C52" s="762"/>
      <c r="D52" s="762"/>
      <c r="E52" s="762"/>
      <c r="F52" s="762"/>
      <c r="G52" s="762"/>
      <c r="H52" s="762"/>
      <c r="I52" s="762"/>
      <c r="J52" s="763"/>
      <c r="K52" s="763"/>
      <c r="L52" s="764"/>
    </row>
    <row r="53" spans="1:12" x14ac:dyDescent="0.2">
      <c r="A53" s="82"/>
      <c r="B53" s="82"/>
      <c r="C53" s="82"/>
      <c r="D53" s="82"/>
      <c r="E53" s="82"/>
      <c r="F53" s="82"/>
      <c r="G53" s="82"/>
      <c r="H53" s="82"/>
      <c r="I53" s="82"/>
      <c r="J53" s="82"/>
      <c r="K53" s="82"/>
      <c r="L53" s="82"/>
    </row>
    <row r="54" spans="1:12" x14ac:dyDescent="0.2">
      <c r="A54" s="82"/>
      <c r="B54" s="82"/>
      <c r="C54" s="135" t="s">
        <v>70</v>
      </c>
      <c r="D54" s="82"/>
      <c r="E54" s="82"/>
      <c r="F54" s="82"/>
      <c r="G54" s="82"/>
      <c r="H54" s="82"/>
      <c r="I54" s="82"/>
      <c r="J54" s="82"/>
      <c r="K54" s="82"/>
      <c r="L54" s="82"/>
    </row>
    <row r="55" spans="1:12" ht="45.95" customHeight="1" x14ac:dyDescent="0.2">
      <c r="A55" s="82"/>
      <c r="B55" s="82"/>
      <c r="C55" s="753" t="s">
        <v>71</v>
      </c>
      <c r="D55" s="755"/>
      <c r="E55" s="755"/>
      <c r="F55" s="755"/>
      <c r="G55" s="755"/>
      <c r="H55" s="755"/>
      <c r="I55" s="755"/>
      <c r="J55" s="755"/>
      <c r="K55" s="755"/>
      <c r="L55" s="756"/>
    </row>
    <row r="56" spans="1:12" x14ac:dyDescent="0.2">
      <c r="A56" s="82"/>
      <c r="B56" s="82"/>
      <c r="C56" s="82"/>
      <c r="D56" s="82"/>
      <c r="E56" s="82"/>
      <c r="F56" s="82"/>
      <c r="G56" s="82"/>
      <c r="H56" s="82"/>
      <c r="I56" s="82"/>
      <c r="J56" s="82"/>
      <c r="K56" s="82"/>
      <c r="L56" s="82"/>
    </row>
    <row r="57" spans="1:12" x14ac:dyDescent="0.2">
      <c r="A57" s="82"/>
      <c r="B57" s="82"/>
      <c r="C57" s="135" t="s">
        <v>72</v>
      </c>
      <c r="D57" s="82"/>
      <c r="E57" s="82"/>
      <c r="F57" s="82"/>
      <c r="G57" s="82"/>
      <c r="H57" s="82"/>
      <c r="I57" s="82"/>
      <c r="J57" s="82"/>
      <c r="K57" s="82"/>
      <c r="L57" s="82"/>
    </row>
    <row r="58" spans="1:12" ht="60" customHeight="1" x14ac:dyDescent="0.2">
      <c r="A58" s="82"/>
      <c r="B58" s="82"/>
      <c r="C58" s="753" t="s">
        <v>73</v>
      </c>
      <c r="D58" s="755"/>
      <c r="E58" s="755"/>
      <c r="F58" s="755"/>
      <c r="G58" s="755"/>
      <c r="H58" s="755"/>
      <c r="I58" s="755"/>
      <c r="J58" s="755"/>
      <c r="K58" s="755"/>
      <c r="L58" s="756"/>
    </row>
    <row r="59" spans="1:12" x14ac:dyDescent="0.2">
      <c r="A59" s="82"/>
      <c r="B59" s="82"/>
      <c r="C59" s="82"/>
      <c r="D59" s="82"/>
      <c r="E59" s="82"/>
      <c r="F59" s="82"/>
      <c r="G59" s="82"/>
      <c r="H59" s="82"/>
      <c r="I59" s="82"/>
      <c r="J59" s="82"/>
      <c r="K59" s="82"/>
      <c r="L59" s="82"/>
    </row>
    <row r="60" spans="1:12" x14ac:dyDescent="0.2">
      <c r="A60" s="82"/>
      <c r="B60" s="82"/>
      <c r="C60" s="82"/>
      <c r="D60" s="82"/>
      <c r="E60" s="82"/>
      <c r="F60" s="82"/>
      <c r="G60" s="82"/>
      <c r="H60" s="82"/>
      <c r="I60" s="82"/>
      <c r="J60" s="82"/>
      <c r="K60" s="82"/>
      <c r="L60" s="82"/>
    </row>
    <row r="61" spans="1:12" x14ac:dyDescent="0.2">
      <c r="A61" s="82"/>
      <c r="B61" s="82"/>
      <c r="C61" s="82"/>
      <c r="D61" s="82"/>
      <c r="E61" s="82"/>
      <c r="F61" s="82"/>
      <c r="G61" s="82"/>
      <c r="H61" s="82"/>
      <c r="I61" s="82"/>
      <c r="J61" s="82"/>
      <c r="K61" s="82"/>
      <c r="L61" s="82"/>
    </row>
    <row r="62" spans="1:12" x14ac:dyDescent="0.2">
      <c r="A62" s="82"/>
      <c r="B62" s="82"/>
      <c r="C62" s="82"/>
      <c r="D62" s="82"/>
      <c r="E62" s="82"/>
      <c r="F62" s="82"/>
      <c r="G62" s="82"/>
      <c r="H62" s="82"/>
      <c r="I62" s="82"/>
      <c r="J62" s="82"/>
      <c r="K62" s="82"/>
      <c r="L62" s="82"/>
    </row>
    <row r="63" spans="1:12" x14ac:dyDescent="0.2">
      <c r="A63" s="82"/>
      <c r="B63" s="82"/>
      <c r="C63" s="82"/>
      <c r="D63" s="82"/>
      <c r="E63" s="82"/>
      <c r="F63" s="82"/>
      <c r="G63" s="82"/>
      <c r="H63" s="82"/>
      <c r="I63" s="82"/>
      <c r="J63" s="82"/>
      <c r="K63" s="82"/>
      <c r="L63" s="82"/>
    </row>
    <row r="64" spans="1:12" x14ac:dyDescent="0.2">
      <c r="A64" s="82"/>
      <c r="B64" s="82"/>
      <c r="C64" s="82"/>
      <c r="D64" s="82"/>
      <c r="E64" s="82"/>
      <c r="F64" s="82"/>
      <c r="G64" s="82"/>
      <c r="H64" s="82"/>
      <c r="I64" s="82"/>
      <c r="J64" s="82"/>
      <c r="K64" s="82"/>
      <c r="L64" s="82"/>
    </row>
    <row r="65" spans="1:12" x14ac:dyDescent="0.2">
      <c r="A65" s="82"/>
      <c r="B65" s="82"/>
      <c r="C65" s="82"/>
      <c r="D65" s="82"/>
      <c r="E65" s="82"/>
      <c r="F65" s="82"/>
      <c r="G65" s="82"/>
      <c r="H65" s="82"/>
      <c r="I65" s="82"/>
      <c r="J65" s="82"/>
      <c r="K65" s="82"/>
      <c r="L65" s="82"/>
    </row>
  </sheetData>
  <sheetProtection algorithmName="SHA-512" hashValue="oCyzcr0QVUihs+JIzQeuz0rUcSYDNzfHajkEAOppWiJ+jZYMxy5k6IC0Rm2MbL/vc2wpsRNp6en0C4qf6hBnqA==" saltValue="OBVEm5cONuiB4Il9GH1PeA==" spinCount="100000" sheet="1" objects="1" scenarios="1"/>
  <mergeCells count="22">
    <mergeCell ref="B25:L25"/>
    <mergeCell ref="B28:L28"/>
    <mergeCell ref="C34:L34"/>
    <mergeCell ref="A2:L2"/>
    <mergeCell ref="B31:L31"/>
    <mergeCell ref="B6:L6"/>
    <mergeCell ref="C58:L58"/>
    <mergeCell ref="A1:L1"/>
    <mergeCell ref="B52:L52"/>
    <mergeCell ref="B40:L40"/>
    <mergeCell ref="C43:L43"/>
    <mergeCell ref="C55:L55"/>
    <mergeCell ref="C11:L11"/>
    <mergeCell ref="C14:L14"/>
    <mergeCell ref="C17:L17"/>
    <mergeCell ref="C20:L20"/>
    <mergeCell ref="A3:L3"/>
    <mergeCell ref="B8:C8"/>
    <mergeCell ref="C16:D16"/>
    <mergeCell ref="C37:L37"/>
    <mergeCell ref="C46:L46"/>
    <mergeCell ref="C49:L49"/>
  </mergeCells>
  <pageMargins left="0.5" right="0.25" top="0.75" bottom="0.75" header="0.3" footer="0.3"/>
  <pageSetup scale="97" fitToHeight="0" orientation="landscape" r:id="rId1"/>
  <headerFooter>
    <oddFooter>&amp;R&amp;P OF &amp;N</oddFooter>
  </headerFooter>
  <rowBreaks count="3" manualBreakCount="3">
    <brk id="21" max="16383" man="1"/>
    <brk id="38" max="16383" man="1"/>
    <brk id="50" max="16383" man="1"/>
  </rowBreaks>
  <colBreaks count="1" manualBreakCount="1">
    <brk id="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L174"/>
  <sheetViews>
    <sheetView zoomScaleNormal="100" workbookViewId="0">
      <pane ySplit="4" topLeftCell="A5" activePane="bottomLeft" state="frozen"/>
      <selection pane="bottomLeft" activeCell="A171" sqref="A171"/>
    </sheetView>
  </sheetViews>
  <sheetFormatPr defaultColWidth="8.796875" defaultRowHeight="15" x14ac:dyDescent="0.2"/>
  <cols>
    <col min="1" max="1" width="6.09765625" style="376" customWidth="1"/>
    <col min="2" max="16384" width="8.796875" style="376"/>
  </cols>
  <sheetData>
    <row r="1" spans="1:12" ht="35.25" customHeight="1" x14ac:dyDescent="0.2">
      <c r="A1" s="751" t="str">
        <f>'Facility Information'!D70</f>
        <v>IIAR 2-2014 (2014-2021)</v>
      </c>
      <c r="B1" s="751"/>
      <c r="C1" s="751"/>
      <c r="D1" s="751"/>
      <c r="E1" s="751"/>
      <c r="F1" s="751"/>
      <c r="G1" s="751"/>
      <c r="H1" s="751"/>
      <c r="I1" s="751"/>
      <c r="J1" s="769"/>
      <c r="K1" s="769"/>
      <c r="L1" s="769"/>
    </row>
    <row r="2" spans="1:12" ht="41.25" customHeight="1" x14ac:dyDescent="0.2">
      <c r="A2" s="760" t="s">
        <v>305</v>
      </c>
      <c r="B2" s="760"/>
      <c r="C2" s="760"/>
      <c r="D2" s="760"/>
      <c r="E2" s="760"/>
      <c r="F2" s="760"/>
      <c r="G2" s="760"/>
      <c r="H2" s="760"/>
      <c r="I2" s="760"/>
      <c r="J2" s="760"/>
      <c r="K2" s="760"/>
      <c r="L2" s="760"/>
    </row>
    <row r="3" spans="1:12" ht="24" customHeight="1" x14ac:dyDescent="0.2">
      <c r="A3" s="770" t="s">
        <v>62</v>
      </c>
      <c r="B3" s="770"/>
      <c r="C3" s="770"/>
      <c r="D3" s="770"/>
      <c r="E3" s="770"/>
      <c r="F3" s="770"/>
      <c r="G3" s="770"/>
      <c r="H3" s="770"/>
      <c r="I3" s="770"/>
      <c r="J3" s="771"/>
      <c r="K3" s="771"/>
      <c r="L3" s="771"/>
    </row>
    <row r="4" spans="1:12" x14ac:dyDescent="0.2">
      <c r="A4" s="377"/>
      <c r="B4" s="377"/>
      <c r="C4" s="377"/>
      <c r="D4" s="377"/>
      <c r="E4" s="377"/>
      <c r="F4" s="377"/>
      <c r="G4" s="377"/>
      <c r="H4" s="377"/>
      <c r="I4" s="377"/>
      <c r="J4" s="377"/>
      <c r="K4" s="377"/>
      <c r="L4" s="377"/>
    </row>
    <row r="5" spans="1:12" x14ac:dyDescent="0.2">
      <c r="A5" s="408" t="s">
        <v>556</v>
      </c>
      <c r="B5" s="409"/>
      <c r="C5" s="409"/>
      <c r="D5" s="409"/>
      <c r="E5" s="409"/>
      <c r="F5" s="409"/>
      <c r="G5" s="409"/>
      <c r="H5" s="409"/>
      <c r="I5" s="409"/>
      <c r="J5" s="409"/>
      <c r="K5" s="409"/>
      <c r="L5" s="409"/>
    </row>
    <row r="6" spans="1:12" x14ac:dyDescent="0.2">
      <c r="A6" s="409"/>
      <c r="B6" s="409"/>
      <c r="C6" s="409"/>
      <c r="D6" s="409"/>
      <c r="E6" s="409"/>
      <c r="F6" s="409"/>
      <c r="G6" s="409"/>
      <c r="H6" s="409"/>
      <c r="I6" s="409"/>
      <c r="J6" s="409"/>
      <c r="K6" s="409"/>
      <c r="L6" s="409"/>
    </row>
    <row r="7" spans="1:12" x14ac:dyDescent="0.2">
      <c r="A7" s="409"/>
      <c r="B7" s="408" t="s">
        <v>558</v>
      </c>
      <c r="C7" s="409"/>
      <c r="D7" s="409"/>
      <c r="E7" s="409"/>
      <c r="F7" s="409"/>
      <c r="G7" s="409"/>
      <c r="H7" s="409"/>
      <c r="I7" s="409"/>
      <c r="J7" s="409"/>
      <c r="K7" s="409"/>
      <c r="L7" s="409"/>
    </row>
    <row r="8" spans="1:12" ht="66.75" customHeight="1" x14ac:dyDescent="0.2">
      <c r="A8" s="409"/>
      <c r="B8" s="774" t="s">
        <v>568</v>
      </c>
      <c r="C8" s="774"/>
      <c r="D8" s="774"/>
      <c r="E8" s="774"/>
      <c r="F8" s="774"/>
      <c r="G8" s="774"/>
      <c r="H8" s="774"/>
      <c r="I8" s="774"/>
      <c r="J8" s="774"/>
      <c r="K8" s="774"/>
      <c r="L8" s="774"/>
    </row>
    <row r="9" spans="1:12" x14ac:dyDescent="0.2">
      <c r="A9" s="409"/>
      <c r="B9" s="409"/>
      <c r="C9" s="409"/>
      <c r="D9" s="409"/>
      <c r="E9" s="409"/>
      <c r="F9" s="409"/>
      <c r="G9" s="409"/>
      <c r="H9" s="409"/>
      <c r="I9" s="409"/>
      <c r="J9" s="409"/>
      <c r="K9" s="409"/>
      <c r="L9" s="409"/>
    </row>
    <row r="10" spans="1:12" x14ac:dyDescent="0.2">
      <c r="A10" s="409"/>
      <c r="B10" s="409"/>
      <c r="C10" s="408" t="s">
        <v>561</v>
      </c>
      <c r="D10" s="409"/>
      <c r="E10" s="409"/>
      <c r="F10" s="409"/>
      <c r="G10" s="409"/>
      <c r="H10" s="409"/>
      <c r="I10" s="409"/>
      <c r="J10" s="409"/>
      <c r="K10" s="409"/>
      <c r="L10" s="409"/>
    </row>
    <row r="11" spans="1:12" ht="96.75" customHeight="1" x14ac:dyDescent="0.2">
      <c r="A11" s="409"/>
      <c r="B11" s="409"/>
      <c r="C11" s="753" t="s">
        <v>560</v>
      </c>
      <c r="D11" s="754"/>
      <c r="E11" s="754"/>
      <c r="F11" s="754"/>
      <c r="G11" s="754"/>
      <c r="H11" s="754"/>
      <c r="I11" s="754"/>
      <c r="J11" s="754"/>
      <c r="K11" s="754"/>
      <c r="L11" s="759"/>
    </row>
    <row r="12" spans="1:12" x14ac:dyDescent="0.2">
      <c r="A12" s="409"/>
      <c r="B12" s="409"/>
      <c r="C12" s="409"/>
      <c r="D12" s="409"/>
      <c r="E12" s="409"/>
      <c r="F12" s="409"/>
      <c r="G12" s="409"/>
      <c r="H12" s="409"/>
      <c r="I12" s="409"/>
      <c r="J12" s="409"/>
      <c r="K12" s="409"/>
      <c r="L12" s="409"/>
    </row>
    <row r="13" spans="1:12" x14ac:dyDescent="0.2">
      <c r="A13" s="409"/>
      <c r="B13" s="409"/>
      <c r="C13" s="408" t="s">
        <v>562</v>
      </c>
      <c r="D13" s="409"/>
      <c r="E13" s="409"/>
      <c r="F13" s="409"/>
      <c r="G13" s="409"/>
      <c r="H13" s="409"/>
      <c r="I13" s="409"/>
      <c r="J13" s="409"/>
      <c r="K13" s="409"/>
      <c r="L13" s="409"/>
    </row>
    <row r="14" spans="1:12" ht="34.5" customHeight="1" x14ac:dyDescent="0.2">
      <c r="A14" s="409"/>
      <c r="B14" s="409"/>
      <c r="C14" s="753" t="s">
        <v>563</v>
      </c>
      <c r="D14" s="754"/>
      <c r="E14" s="754"/>
      <c r="F14" s="754"/>
      <c r="G14" s="754"/>
      <c r="H14" s="754"/>
      <c r="I14" s="754"/>
      <c r="J14" s="754"/>
      <c r="K14" s="754"/>
      <c r="L14" s="759"/>
    </row>
    <row r="15" spans="1:12" x14ac:dyDescent="0.2">
      <c r="A15" s="409"/>
      <c r="B15" s="409"/>
      <c r="C15" s="409"/>
      <c r="D15" s="409"/>
      <c r="E15" s="409"/>
      <c r="F15" s="409"/>
      <c r="G15" s="409"/>
      <c r="H15" s="409"/>
      <c r="I15" s="409"/>
      <c r="J15" s="409"/>
      <c r="K15" s="409"/>
      <c r="L15" s="409"/>
    </row>
    <row r="16" spans="1:12" x14ac:dyDescent="0.2">
      <c r="A16" s="409"/>
      <c r="B16" s="409"/>
      <c r="C16" s="408" t="s">
        <v>564</v>
      </c>
      <c r="D16" s="409"/>
      <c r="E16" s="409"/>
      <c r="F16" s="409"/>
      <c r="G16" s="409"/>
      <c r="H16" s="409"/>
      <c r="I16" s="409"/>
      <c r="J16" s="409"/>
      <c r="K16" s="409"/>
      <c r="L16" s="409"/>
    </row>
    <row r="17" spans="1:12" ht="49.5" customHeight="1" x14ac:dyDescent="0.2">
      <c r="A17" s="409"/>
      <c r="B17" s="409"/>
      <c r="C17" s="753" t="s">
        <v>569</v>
      </c>
      <c r="D17" s="754"/>
      <c r="E17" s="754"/>
      <c r="F17" s="754"/>
      <c r="G17" s="754"/>
      <c r="H17" s="754"/>
      <c r="I17" s="754"/>
      <c r="J17" s="754"/>
      <c r="K17" s="754"/>
      <c r="L17" s="759"/>
    </row>
    <row r="18" spans="1:12" x14ac:dyDescent="0.2">
      <c r="A18" s="409"/>
      <c r="B18" s="409"/>
      <c r="C18" s="409"/>
      <c r="D18" s="409"/>
      <c r="E18" s="409"/>
      <c r="F18" s="409"/>
      <c r="G18" s="409"/>
      <c r="H18" s="409"/>
      <c r="I18" s="409"/>
      <c r="J18" s="409"/>
      <c r="K18" s="409"/>
      <c r="L18" s="409"/>
    </row>
    <row r="19" spans="1:12" x14ac:dyDescent="0.2">
      <c r="A19" s="409"/>
      <c r="B19" s="409"/>
      <c r="C19" s="408" t="s">
        <v>565</v>
      </c>
      <c r="D19" s="409"/>
      <c r="E19" s="409"/>
      <c r="F19" s="409"/>
      <c r="G19" s="409"/>
      <c r="H19" s="409"/>
      <c r="I19" s="409"/>
      <c r="J19" s="409"/>
      <c r="K19" s="409"/>
      <c r="L19" s="409"/>
    </row>
    <row r="20" spans="1:12" ht="126" customHeight="1" x14ac:dyDescent="0.2">
      <c r="A20" s="409"/>
      <c r="B20" s="409"/>
      <c r="C20" s="753" t="s">
        <v>570</v>
      </c>
      <c r="D20" s="754"/>
      <c r="E20" s="754"/>
      <c r="F20" s="754"/>
      <c r="G20" s="754"/>
      <c r="H20" s="754"/>
      <c r="I20" s="754"/>
      <c r="J20" s="754"/>
      <c r="K20" s="754"/>
      <c r="L20" s="759"/>
    </row>
    <row r="21" spans="1:12" x14ac:dyDescent="0.2">
      <c r="A21" s="407"/>
      <c r="B21" s="407"/>
      <c r="C21" s="407"/>
      <c r="D21" s="407"/>
      <c r="E21" s="407"/>
      <c r="F21" s="407"/>
      <c r="G21" s="407"/>
      <c r="H21" s="407"/>
      <c r="I21" s="407"/>
      <c r="J21" s="407"/>
      <c r="K21" s="407"/>
      <c r="L21" s="407"/>
    </row>
    <row r="22" spans="1:12" x14ac:dyDescent="0.2">
      <c r="A22" s="379" t="s">
        <v>472</v>
      </c>
      <c r="B22" s="399"/>
      <c r="C22" s="399"/>
      <c r="D22" s="399"/>
      <c r="E22" s="399"/>
      <c r="F22" s="399"/>
      <c r="G22" s="399"/>
      <c r="H22" s="399"/>
      <c r="I22" s="399"/>
      <c r="J22" s="399"/>
      <c r="K22" s="399"/>
      <c r="L22" s="399"/>
    </row>
    <row r="23" spans="1:12" x14ac:dyDescent="0.2">
      <c r="A23" s="399"/>
      <c r="B23" s="399"/>
      <c r="C23" s="399"/>
      <c r="D23" s="399"/>
      <c r="E23" s="399"/>
      <c r="F23" s="399"/>
      <c r="G23" s="399"/>
      <c r="H23" s="399"/>
      <c r="I23" s="399"/>
      <c r="J23" s="399"/>
      <c r="K23" s="399"/>
      <c r="L23" s="399"/>
    </row>
    <row r="24" spans="1:12" x14ac:dyDescent="0.2">
      <c r="A24" s="399"/>
      <c r="B24" s="380" t="s">
        <v>507</v>
      </c>
      <c r="D24" s="379"/>
      <c r="E24" s="399"/>
      <c r="F24" s="399"/>
      <c r="G24" s="399"/>
      <c r="H24" s="399"/>
      <c r="I24" s="399"/>
      <c r="J24" s="399"/>
      <c r="K24" s="399"/>
      <c r="L24" s="399"/>
    </row>
    <row r="25" spans="1:12" ht="234.75" customHeight="1" x14ac:dyDescent="0.2">
      <c r="A25" s="399"/>
      <c r="B25" s="753" t="s">
        <v>508</v>
      </c>
      <c r="C25" s="772"/>
      <c r="D25" s="772"/>
      <c r="E25" s="772"/>
      <c r="F25" s="772"/>
      <c r="G25" s="772"/>
      <c r="H25" s="772"/>
      <c r="I25" s="772"/>
      <c r="J25" s="772"/>
      <c r="K25" s="772"/>
      <c r="L25" s="773"/>
    </row>
    <row r="26" spans="1:12" x14ac:dyDescent="0.2">
      <c r="A26" s="399"/>
      <c r="B26" s="136"/>
      <c r="C26" s="404"/>
      <c r="D26" s="404"/>
      <c r="E26" s="404"/>
      <c r="F26" s="404"/>
      <c r="G26" s="404"/>
      <c r="H26" s="404"/>
      <c r="I26" s="404"/>
      <c r="J26" s="404"/>
      <c r="K26" s="404"/>
      <c r="L26" s="404"/>
    </row>
    <row r="27" spans="1:12" x14ac:dyDescent="0.2">
      <c r="A27" s="399"/>
      <c r="B27" s="380" t="s">
        <v>474</v>
      </c>
      <c r="D27" s="379"/>
      <c r="E27" s="399"/>
      <c r="F27" s="399"/>
      <c r="G27" s="399"/>
      <c r="H27" s="399"/>
      <c r="I27" s="399"/>
      <c r="J27" s="399"/>
      <c r="K27" s="399"/>
      <c r="L27" s="399"/>
    </row>
    <row r="28" spans="1:12" x14ac:dyDescent="0.2">
      <c r="A28" s="399"/>
      <c r="B28" s="380"/>
      <c r="D28" s="379"/>
      <c r="E28" s="399"/>
      <c r="F28" s="399"/>
      <c r="G28" s="399"/>
      <c r="H28" s="399"/>
      <c r="I28" s="399"/>
      <c r="J28" s="399"/>
      <c r="K28" s="399"/>
      <c r="L28" s="399"/>
    </row>
    <row r="29" spans="1:12" x14ac:dyDescent="0.2">
      <c r="A29" s="399"/>
      <c r="B29" s="380"/>
      <c r="C29" s="380" t="s">
        <v>509</v>
      </c>
      <c r="D29" s="380"/>
      <c r="E29" s="399"/>
      <c r="F29" s="399"/>
      <c r="G29" s="399"/>
      <c r="H29" s="399"/>
      <c r="I29" s="399"/>
      <c r="J29" s="399"/>
      <c r="K29" s="399"/>
      <c r="L29" s="399"/>
    </row>
    <row r="30" spans="1:12" ht="83.25" customHeight="1" x14ac:dyDescent="0.2">
      <c r="A30" s="399"/>
      <c r="B30" s="136"/>
      <c r="C30" s="753" t="s">
        <v>490</v>
      </c>
      <c r="D30" s="754"/>
      <c r="E30" s="754"/>
      <c r="F30" s="754"/>
      <c r="G30" s="754"/>
      <c r="H30" s="754"/>
      <c r="I30" s="754"/>
      <c r="J30" s="754"/>
      <c r="K30" s="754"/>
      <c r="L30" s="759"/>
    </row>
    <row r="31" spans="1:12" x14ac:dyDescent="0.2">
      <c r="A31" s="399"/>
      <c r="B31" s="136"/>
      <c r="C31" s="136"/>
      <c r="D31" s="136"/>
      <c r="E31" s="136"/>
      <c r="F31" s="136"/>
      <c r="G31" s="136"/>
      <c r="H31" s="136"/>
      <c r="I31" s="136"/>
      <c r="J31" s="136"/>
      <c r="K31" s="136"/>
      <c r="L31" s="136"/>
    </row>
    <row r="32" spans="1:12" x14ac:dyDescent="0.2">
      <c r="A32" s="399"/>
      <c r="B32" s="380" t="s">
        <v>477</v>
      </c>
      <c r="D32" s="379"/>
      <c r="E32" s="399"/>
      <c r="F32" s="399"/>
      <c r="G32" s="399"/>
      <c r="H32" s="399"/>
      <c r="I32" s="399"/>
      <c r="J32" s="399"/>
      <c r="K32" s="399"/>
      <c r="L32" s="399"/>
    </row>
    <row r="33" spans="1:12" x14ac:dyDescent="0.2">
      <c r="A33" s="399"/>
      <c r="B33" s="380"/>
      <c r="D33" s="379"/>
      <c r="E33" s="399"/>
      <c r="F33" s="399"/>
      <c r="G33" s="399"/>
      <c r="H33" s="399"/>
      <c r="I33" s="399"/>
      <c r="J33" s="399"/>
      <c r="K33" s="399"/>
      <c r="L33" s="399"/>
    </row>
    <row r="34" spans="1:12" x14ac:dyDescent="0.2">
      <c r="A34" s="399"/>
      <c r="B34" s="380"/>
      <c r="C34" s="380" t="s">
        <v>478</v>
      </c>
      <c r="D34" s="380"/>
      <c r="E34" s="399"/>
      <c r="F34" s="399"/>
      <c r="G34" s="399"/>
      <c r="H34" s="399"/>
      <c r="I34" s="399"/>
      <c r="J34" s="399"/>
      <c r="K34" s="399"/>
      <c r="L34" s="399"/>
    </row>
    <row r="35" spans="1:12" ht="68.25" customHeight="1" x14ac:dyDescent="0.2">
      <c r="A35" s="399"/>
      <c r="B35" s="136"/>
      <c r="C35" s="753" t="s">
        <v>491</v>
      </c>
      <c r="D35" s="754"/>
      <c r="E35" s="754"/>
      <c r="F35" s="754"/>
      <c r="G35" s="754"/>
      <c r="H35" s="754"/>
      <c r="I35" s="754"/>
      <c r="J35" s="754"/>
      <c r="K35" s="754"/>
      <c r="L35" s="759"/>
    </row>
    <row r="36" spans="1:12" x14ac:dyDescent="0.2">
      <c r="A36" s="399"/>
      <c r="B36" s="136"/>
      <c r="C36" s="136"/>
      <c r="D36" s="136"/>
      <c r="E36" s="136"/>
      <c r="F36" s="136"/>
      <c r="G36" s="136"/>
      <c r="H36" s="136"/>
      <c r="I36" s="136"/>
      <c r="J36" s="136"/>
      <c r="K36" s="136"/>
      <c r="L36" s="136"/>
    </row>
    <row r="37" spans="1:12" x14ac:dyDescent="0.2">
      <c r="A37" s="378" t="s">
        <v>378</v>
      </c>
      <c r="B37" s="379"/>
      <c r="C37" s="377"/>
      <c r="D37" s="377"/>
      <c r="E37" s="377"/>
      <c r="F37" s="377"/>
      <c r="G37" s="377"/>
      <c r="H37" s="377"/>
      <c r="I37" s="377"/>
      <c r="J37" s="377"/>
      <c r="K37" s="377"/>
      <c r="L37" s="377"/>
    </row>
    <row r="38" spans="1:12" x14ac:dyDescent="0.2">
      <c r="A38" s="377"/>
      <c r="B38" s="377"/>
      <c r="C38" s="377"/>
      <c r="D38" s="377"/>
      <c r="E38" s="377"/>
      <c r="F38" s="377"/>
      <c r="G38" s="377"/>
      <c r="H38" s="377"/>
      <c r="I38" s="377"/>
      <c r="J38" s="377"/>
      <c r="K38" s="377"/>
      <c r="L38" s="377"/>
    </row>
    <row r="39" spans="1:12" x14ac:dyDescent="0.2">
      <c r="A39" s="377"/>
      <c r="B39" s="380" t="s">
        <v>473</v>
      </c>
      <c r="D39" s="379"/>
      <c r="E39" s="377"/>
      <c r="F39" s="377"/>
      <c r="G39" s="377"/>
      <c r="H39" s="377"/>
      <c r="I39" s="377"/>
      <c r="J39" s="377"/>
      <c r="K39" s="377"/>
      <c r="L39" s="377"/>
    </row>
    <row r="40" spans="1:12" ht="161.25" customHeight="1" x14ac:dyDescent="0.2">
      <c r="A40" s="377"/>
      <c r="B40" s="753" t="s">
        <v>480</v>
      </c>
      <c r="C40" s="772"/>
      <c r="D40" s="772"/>
      <c r="E40" s="772"/>
      <c r="F40" s="772"/>
      <c r="G40" s="772"/>
      <c r="H40" s="772"/>
      <c r="I40" s="772"/>
      <c r="J40" s="772"/>
      <c r="K40" s="772"/>
      <c r="L40" s="773"/>
    </row>
    <row r="41" spans="1:12" x14ac:dyDescent="0.2">
      <c r="A41" s="377"/>
      <c r="B41" s="377"/>
      <c r="C41" s="377"/>
      <c r="D41" s="377"/>
      <c r="E41" s="377"/>
      <c r="F41" s="377"/>
      <c r="G41" s="377"/>
      <c r="H41" s="377"/>
      <c r="I41" s="377"/>
      <c r="J41" s="377"/>
      <c r="K41" s="377"/>
      <c r="L41" s="377"/>
    </row>
    <row r="42" spans="1:12" x14ac:dyDescent="0.2">
      <c r="A42" s="377"/>
      <c r="B42" s="380" t="s">
        <v>484</v>
      </c>
      <c r="C42" s="373"/>
      <c r="D42" s="373"/>
      <c r="E42" s="377"/>
      <c r="F42" s="377"/>
      <c r="G42" s="377"/>
      <c r="H42" s="377"/>
      <c r="I42" s="377"/>
      <c r="J42" s="377"/>
      <c r="K42" s="377"/>
      <c r="L42" s="377"/>
    </row>
    <row r="43" spans="1:12" x14ac:dyDescent="0.2">
      <c r="A43" s="377"/>
      <c r="B43" s="377"/>
      <c r="C43" s="136"/>
      <c r="D43" s="136"/>
      <c r="E43" s="136"/>
      <c r="F43" s="136"/>
      <c r="G43" s="136"/>
      <c r="H43" s="136"/>
      <c r="I43" s="136"/>
      <c r="J43" s="136"/>
      <c r="K43" s="136"/>
      <c r="L43" s="136"/>
    </row>
    <row r="44" spans="1:12" x14ac:dyDescent="0.2">
      <c r="A44" s="377"/>
      <c r="B44" s="377"/>
      <c r="C44" s="380" t="s">
        <v>329</v>
      </c>
      <c r="D44" s="380"/>
      <c r="E44" s="377"/>
      <c r="F44" s="377"/>
      <c r="G44" s="377"/>
      <c r="H44" s="377"/>
      <c r="I44" s="377"/>
      <c r="J44" s="377"/>
      <c r="K44" s="377"/>
      <c r="L44" s="377"/>
    </row>
    <row r="45" spans="1:12" x14ac:dyDescent="0.2">
      <c r="A45" s="377"/>
      <c r="B45" s="377"/>
      <c r="C45" s="753" t="s">
        <v>330</v>
      </c>
      <c r="D45" s="754"/>
      <c r="E45" s="754"/>
      <c r="F45" s="754"/>
      <c r="G45" s="754"/>
      <c r="H45" s="754"/>
      <c r="I45" s="754"/>
      <c r="J45" s="754"/>
      <c r="K45" s="754"/>
      <c r="L45" s="759"/>
    </row>
    <row r="46" spans="1:12" x14ac:dyDescent="0.2">
      <c r="A46" s="377"/>
      <c r="B46" s="377"/>
      <c r="C46" s="136"/>
      <c r="D46" s="136"/>
      <c r="E46" s="136"/>
      <c r="F46" s="136"/>
      <c r="G46" s="136"/>
      <c r="H46" s="136"/>
      <c r="I46" s="136"/>
      <c r="J46" s="136"/>
      <c r="K46" s="136"/>
      <c r="L46" s="136"/>
    </row>
    <row r="47" spans="1:12" x14ac:dyDescent="0.2">
      <c r="A47" s="377"/>
      <c r="B47" s="377"/>
      <c r="C47" s="380" t="s">
        <v>331</v>
      </c>
      <c r="D47" s="380"/>
      <c r="E47" s="377"/>
      <c r="F47" s="377"/>
      <c r="G47" s="377"/>
      <c r="H47" s="377"/>
      <c r="I47" s="377"/>
      <c r="J47" s="377"/>
      <c r="K47" s="377"/>
      <c r="L47" s="377"/>
    </row>
    <row r="48" spans="1:12" ht="51" customHeight="1" x14ac:dyDescent="0.2">
      <c r="A48" s="377"/>
      <c r="B48" s="377"/>
      <c r="C48" s="753" t="s">
        <v>332</v>
      </c>
      <c r="D48" s="754"/>
      <c r="E48" s="754"/>
      <c r="F48" s="754"/>
      <c r="G48" s="754"/>
      <c r="H48" s="754"/>
      <c r="I48" s="754"/>
      <c r="J48" s="754"/>
      <c r="K48" s="754"/>
      <c r="L48" s="759"/>
    </row>
    <row r="49" spans="1:12" x14ac:dyDescent="0.2">
      <c r="A49" s="377"/>
      <c r="B49" s="377"/>
      <c r="C49" s="136"/>
      <c r="D49" s="136"/>
      <c r="E49" s="136"/>
      <c r="F49" s="136"/>
      <c r="G49" s="136"/>
      <c r="H49" s="136"/>
      <c r="I49" s="136"/>
      <c r="J49" s="136"/>
      <c r="K49" s="136"/>
      <c r="L49" s="136"/>
    </row>
    <row r="50" spans="1:12" x14ac:dyDescent="0.2">
      <c r="A50" s="377"/>
      <c r="B50" s="377"/>
      <c r="C50" s="380" t="s">
        <v>333</v>
      </c>
      <c r="D50" s="380"/>
      <c r="E50" s="377"/>
      <c r="F50" s="377"/>
      <c r="G50" s="377"/>
      <c r="H50" s="377"/>
      <c r="I50" s="377"/>
      <c r="J50" s="377"/>
      <c r="K50" s="377"/>
      <c r="L50" s="377"/>
    </row>
    <row r="51" spans="1:12" ht="52.5" customHeight="1" x14ac:dyDescent="0.2">
      <c r="A51" s="377"/>
      <c r="B51" s="377"/>
      <c r="C51" s="753" t="s">
        <v>334</v>
      </c>
      <c r="D51" s="754"/>
      <c r="E51" s="754"/>
      <c r="F51" s="754"/>
      <c r="G51" s="754"/>
      <c r="H51" s="754"/>
      <c r="I51" s="754"/>
      <c r="J51" s="754"/>
      <c r="K51" s="754"/>
      <c r="L51" s="759"/>
    </row>
    <row r="52" spans="1:12" x14ac:dyDescent="0.2">
      <c r="A52" s="377"/>
      <c r="B52" s="377"/>
      <c r="C52" s="136"/>
      <c r="D52" s="136"/>
      <c r="E52" s="136"/>
      <c r="F52" s="136"/>
      <c r="G52" s="136"/>
      <c r="H52" s="136"/>
      <c r="I52" s="136"/>
      <c r="J52" s="136"/>
      <c r="K52" s="136"/>
      <c r="L52" s="136"/>
    </row>
    <row r="53" spans="1:12" x14ac:dyDescent="0.2">
      <c r="A53" s="377"/>
      <c r="B53" s="377"/>
      <c r="C53" s="380" t="s">
        <v>335</v>
      </c>
      <c r="D53" s="380"/>
      <c r="E53" s="377"/>
      <c r="F53" s="377"/>
      <c r="G53" s="377"/>
      <c r="H53" s="377"/>
      <c r="I53" s="377"/>
      <c r="J53" s="377"/>
      <c r="K53" s="377"/>
      <c r="L53" s="377"/>
    </row>
    <row r="54" spans="1:12" ht="128.1" customHeight="1" x14ac:dyDescent="0.2">
      <c r="A54" s="377"/>
      <c r="B54" s="377"/>
      <c r="C54" s="753" t="s">
        <v>369</v>
      </c>
      <c r="D54" s="754"/>
      <c r="E54" s="754"/>
      <c r="F54" s="754"/>
      <c r="G54" s="754"/>
      <c r="H54" s="754"/>
      <c r="I54" s="754"/>
      <c r="J54" s="754"/>
      <c r="K54" s="754"/>
      <c r="L54" s="759"/>
    </row>
    <row r="55" spans="1:12" x14ac:dyDescent="0.2">
      <c r="A55" s="377"/>
      <c r="B55" s="377"/>
      <c r="C55" s="136"/>
      <c r="D55" s="136"/>
      <c r="E55" s="136"/>
      <c r="F55" s="136"/>
      <c r="G55" s="136"/>
      <c r="H55" s="136"/>
      <c r="I55" s="136"/>
      <c r="J55" s="136"/>
      <c r="K55" s="136"/>
      <c r="L55" s="136"/>
    </row>
    <row r="56" spans="1:12" x14ac:dyDescent="0.2">
      <c r="A56" s="378">
        <v>6.14</v>
      </c>
      <c r="B56" s="379" t="s">
        <v>58</v>
      </c>
      <c r="C56" s="377"/>
      <c r="D56" s="377"/>
      <c r="E56" s="377"/>
      <c r="F56" s="377"/>
      <c r="G56" s="377"/>
      <c r="H56" s="377"/>
      <c r="I56" s="377"/>
      <c r="J56" s="377"/>
      <c r="K56" s="377"/>
      <c r="L56" s="377"/>
    </row>
    <row r="57" spans="1:12" x14ac:dyDescent="0.2">
      <c r="A57" s="377"/>
      <c r="B57" s="377"/>
      <c r="C57" s="377"/>
      <c r="D57" s="377"/>
      <c r="E57" s="377"/>
      <c r="F57" s="377"/>
      <c r="G57" s="377"/>
      <c r="H57" s="377"/>
      <c r="I57" s="377"/>
      <c r="J57" s="377"/>
      <c r="K57" s="377"/>
      <c r="L57" s="377"/>
    </row>
    <row r="58" spans="1:12" x14ac:dyDescent="0.2">
      <c r="A58" s="377"/>
      <c r="B58" s="380" t="s">
        <v>481</v>
      </c>
      <c r="C58" s="377"/>
      <c r="D58" s="377"/>
      <c r="E58" s="377"/>
      <c r="F58" s="377"/>
      <c r="G58" s="377"/>
      <c r="H58" s="377"/>
      <c r="I58" s="377"/>
      <c r="J58" s="377"/>
      <c r="K58" s="377"/>
      <c r="L58" s="377"/>
    </row>
    <row r="59" spans="1:12" ht="36.6" customHeight="1" x14ac:dyDescent="0.2">
      <c r="A59" s="377"/>
      <c r="B59" s="753" t="s">
        <v>370</v>
      </c>
      <c r="C59" s="754"/>
      <c r="D59" s="754"/>
      <c r="E59" s="754"/>
      <c r="F59" s="754"/>
      <c r="G59" s="754"/>
      <c r="H59" s="754"/>
      <c r="I59" s="754"/>
      <c r="J59" s="754"/>
      <c r="K59" s="754"/>
      <c r="L59" s="759"/>
    </row>
    <row r="60" spans="1:12" x14ac:dyDescent="0.2">
      <c r="A60" s="377"/>
      <c r="B60" s="377"/>
      <c r="C60" s="377"/>
      <c r="D60" s="377"/>
      <c r="E60" s="377"/>
      <c r="F60" s="377"/>
      <c r="G60" s="377"/>
      <c r="H60" s="377"/>
      <c r="I60" s="377"/>
      <c r="J60" s="377"/>
      <c r="K60" s="377"/>
      <c r="L60" s="377"/>
    </row>
    <row r="61" spans="1:12" x14ac:dyDescent="0.2">
      <c r="A61" s="377"/>
      <c r="B61" s="380" t="s">
        <v>482</v>
      </c>
      <c r="C61" s="377"/>
      <c r="D61" s="377"/>
      <c r="E61" s="377"/>
      <c r="F61" s="377"/>
      <c r="G61" s="377"/>
      <c r="H61" s="377"/>
      <c r="I61" s="377"/>
      <c r="J61" s="377"/>
      <c r="K61" s="377"/>
      <c r="L61" s="377"/>
    </row>
    <row r="62" spans="1:12" ht="33.6" customHeight="1" x14ac:dyDescent="0.2">
      <c r="A62" s="377"/>
      <c r="B62" s="753" t="s">
        <v>371</v>
      </c>
      <c r="C62" s="754"/>
      <c r="D62" s="754"/>
      <c r="E62" s="754"/>
      <c r="F62" s="754"/>
      <c r="G62" s="754"/>
      <c r="H62" s="754"/>
      <c r="I62" s="754"/>
      <c r="J62" s="754"/>
      <c r="K62" s="754"/>
      <c r="L62" s="759"/>
    </row>
    <row r="63" spans="1:12" x14ac:dyDescent="0.2">
      <c r="A63" s="377"/>
      <c r="B63" s="136"/>
      <c r="C63" s="136"/>
      <c r="D63" s="136"/>
      <c r="E63" s="136"/>
      <c r="F63" s="136"/>
      <c r="G63" s="136"/>
      <c r="H63" s="136"/>
      <c r="I63" s="136"/>
      <c r="J63" s="136"/>
      <c r="K63" s="136"/>
      <c r="L63" s="136"/>
    </row>
    <row r="64" spans="1:12" x14ac:dyDescent="0.2">
      <c r="A64" s="377"/>
      <c r="B64" s="380" t="s">
        <v>483</v>
      </c>
      <c r="C64" s="377"/>
      <c r="D64" s="377"/>
      <c r="E64" s="377"/>
      <c r="F64" s="377"/>
      <c r="G64" s="377"/>
      <c r="H64" s="377"/>
      <c r="I64" s="377"/>
      <c r="J64" s="377"/>
      <c r="K64" s="377"/>
      <c r="L64" s="377"/>
    </row>
    <row r="65" spans="1:12" x14ac:dyDescent="0.2">
      <c r="A65" s="377"/>
      <c r="B65" s="753" t="s">
        <v>372</v>
      </c>
      <c r="C65" s="754"/>
      <c r="D65" s="754"/>
      <c r="E65" s="754"/>
      <c r="F65" s="754"/>
      <c r="G65" s="754"/>
      <c r="H65" s="754"/>
      <c r="I65" s="754"/>
      <c r="J65" s="754"/>
      <c r="K65" s="754"/>
      <c r="L65" s="759"/>
    </row>
    <row r="66" spans="1:12" ht="15.6" customHeight="1" x14ac:dyDescent="0.2">
      <c r="A66" s="377"/>
      <c r="B66" s="136"/>
      <c r="C66" s="211"/>
      <c r="D66" s="136"/>
      <c r="E66" s="136"/>
      <c r="F66" s="136"/>
      <c r="G66" s="136"/>
      <c r="H66" s="136"/>
      <c r="I66" s="136"/>
      <c r="J66" s="136"/>
      <c r="K66" s="136"/>
      <c r="L66" s="136"/>
    </row>
    <row r="67" spans="1:12" x14ac:dyDescent="0.2">
      <c r="A67" s="377"/>
      <c r="B67" s="377"/>
      <c r="C67" s="380" t="s">
        <v>336</v>
      </c>
      <c r="D67" s="380"/>
      <c r="E67" s="377"/>
      <c r="F67" s="377"/>
      <c r="G67" s="377"/>
      <c r="H67" s="377"/>
      <c r="I67" s="377"/>
      <c r="J67" s="377"/>
      <c r="K67" s="377"/>
      <c r="L67" s="377"/>
    </row>
    <row r="68" spans="1:12" ht="33.6" customHeight="1" x14ac:dyDescent="0.2">
      <c r="A68" s="377"/>
      <c r="B68" s="377"/>
      <c r="C68" s="753" t="s">
        <v>337</v>
      </c>
      <c r="D68" s="754"/>
      <c r="E68" s="754"/>
      <c r="F68" s="754"/>
      <c r="G68" s="754"/>
      <c r="H68" s="754"/>
      <c r="I68" s="754"/>
      <c r="J68" s="754"/>
      <c r="K68" s="754"/>
      <c r="L68" s="759"/>
    </row>
    <row r="69" spans="1:12" x14ac:dyDescent="0.2">
      <c r="A69" s="377"/>
      <c r="B69" s="377"/>
      <c r="C69" s="136"/>
      <c r="D69" s="136"/>
      <c r="E69" s="136"/>
      <c r="F69" s="136"/>
      <c r="G69" s="136"/>
      <c r="H69" s="136"/>
      <c r="I69" s="136"/>
      <c r="J69" s="136"/>
      <c r="K69" s="136"/>
      <c r="L69" s="136"/>
    </row>
    <row r="70" spans="1:12" x14ac:dyDescent="0.2">
      <c r="A70" s="399"/>
      <c r="B70" s="399"/>
      <c r="C70" s="380" t="s">
        <v>408</v>
      </c>
      <c r="D70" s="380"/>
      <c r="E70" s="399"/>
      <c r="F70" s="399"/>
      <c r="G70" s="399"/>
      <c r="H70" s="399"/>
      <c r="I70" s="399"/>
      <c r="J70" s="399"/>
      <c r="K70" s="399"/>
      <c r="L70" s="399"/>
    </row>
    <row r="71" spans="1:12" ht="34.5" customHeight="1" x14ac:dyDescent="0.2">
      <c r="A71" s="399"/>
      <c r="B71" s="399"/>
      <c r="C71" s="753" t="s">
        <v>485</v>
      </c>
      <c r="D71" s="754"/>
      <c r="E71" s="754"/>
      <c r="F71" s="754"/>
      <c r="G71" s="754"/>
      <c r="H71" s="754"/>
      <c r="I71" s="754"/>
      <c r="J71" s="754"/>
      <c r="K71" s="754"/>
      <c r="L71" s="759"/>
    </row>
    <row r="72" spans="1:12" x14ac:dyDescent="0.2">
      <c r="A72" s="399"/>
      <c r="B72" s="399"/>
      <c r="C72" s="136"/>
      <c r="D72" s="136"/>
      <c r="E72" s="136"/>
      <c r="F72" s="136"/>
      <c r="G72" s="136"/>
      <c r="H72" s="136"/>
      <c r="I72" s="136"/>
      <c r="J72" s="136"/>
      <c r="K72" s="136"/>
      <c r="L72" s="136"/>
    </row>
    <row r="73" spans="1:12" x14ac:dyDescent="0.2">
      <c r="A73" s="377"/>
      <c r="B73" s="377"/>
      <c r="C73" s="380" t="s">
        <v>338</v>
      </c>
      <c r="D73" s="380"/>
      <c r="E73" s="377"/>
      <c r="F73" s="377"/>
      <c r="G73" s="377"/>
      <c r="H73" s="377"/>
      <c r="I73" s="377"/>
      <c r="J73" s="377"/>
      <c r="K73" s="377"/>
      <c r="L73" s="377"/>
    </row>
    <row r="74" spans="1:12" x14ac:dyDescent="0.2">
      <c r="A74" s="377"/>
      <c r="B74" s="377"/>
      <c r="C74" s="753" t="s">
        <v>339</v>
      </c>
      <c r="D74" s="754"/>
      <c r="E74" s="754"/>
      <c r="F74" s="754"/>
      <c r="G74" s="754"/>
      <c r="H74" s="754"/>
      <c r="I74" s="754"/>
      <c r="J74" s="754"/>
      <c r="K74" s="754"/>
      <c r="L74" s="759"/>
    </row>
    <row r="75" spans="1:12" x14ac:dyDescent="0.2">
      <c r="A75" s="377"/>
      <c r="B75" s="377"/>
      <c r="C75" s="136"/>
      <c r="D75" s="136"/>
      <c r="E75" s="136"/>
      <c r="F75" s="136"/>
      <c r="G75" s="136"/>
      <c r="H75" s="136"/>
      <c r="I75" s="136"/>
      <c r="J75" s="136"/>
      <c r="K75" s="136"/>
      <c r="L75" s="136"/>
    </row>
    <row r="76" spans="1:12" x14ac:dyDescent="0.2">
      <c r="A76" s="377"/>
      <c r="B76" s="377"/>
      <c r="C76" s="380" t="s">
        <v>340</v>
      </c>
      <c r="D76" s="380"/>
      <c r="E76" s="377"/>
      <c r="F76" s="377"/>
      <c r="G76" s="377"/>
      <c r="H76" s="377"/>
      <c r="I76" s="377"/>
      <c r="J76" s="377"/>
      <c r="K76" s="377"/>
      <c r="L76" s="377"/>
    </row>
    <row r="77" spans="1:12" ht="31.15" customHeight="1" x14ac:dyDescent="0.2">
      <c r="A77" s="377"/>
      <c r="B77" s="377"/>
      <c r="C77" s="753" t="s">
        <v>341</v>
      </c>
      <c r="D77" s="754"/>
      <c r="E77" s="754"/>
      <c r="F77" s="754"/>
      <c r="G77" s="754"/>
      <c r="H77" s="754"/>
      <c r="I77" s="754"/>
      <c r="J77" s="754"/>
      <c r="K77" s="754"/>
      <c r="L77" s="759"/>
    </row>
    <row r="78" spans="1:12" x14ac:dyDescent="0.2">
      <c r="A78" s="377"/>
      <c r="B78" s="377"/>
      <c r="C78" s="136"/>
      <c r="D78" s="136"/>
      <c r="E78" s="136"/>
      <c r="F78" s="136"/>
      <c r="G78" s="136"/>
      <c r="H78" s="136"/>
      <c r="I78" s="136"/>
      <c r="J78" s="136"/>
      <c r="K78" s="136"/>
      <c r="L78" s="136"/>
    </row>
    <row r="79" spans="1:12" x14ac:dyDescent="0.2">
      <c r="A79" s="377"/>
      <c r="B79" s="377"/>
      <c r="C79" s="380" t="s">
        <v>342</v>
      </c>
      <c r="D79" s="380"/>
      <c r="E79" s="377"/>
      <c r="F79" s="377"/>
      <c r="G79" s="377"/>
      <c r="H79" s="377"/>
      <c r="I79" s="377"/>
      <c r="J79" s="377"/>
      <c r="K79" s="377"/>
      <c r="L79" s="377"/>
    </row>
    <row r="80" spans="1:12" ht="32.450000000000003" customHeight="1" x14ac:dyDescent="0.2">
      <c r="A80" s="377"/>
      <c r="B80" s="377"/>
      <c r="C80" s="753" t="s">
        <v>343</v>
      </c>
      <c r="D80" s="754"/>
      <c r="E80" s="754"/>
      <c r="F80" s="754"/>
      <c r="G80" s="754"/>
      <c r="H80" s="754"/>
      <c r="I80" s="754"/>
      <c r="J80" s="754"/>
      <c r="K80" s="754"/>
      <c r="L80" s="759"/>
    </row>
    <row r="81" spans="1:12" x14ac:dyDescent="0.2">
      <c r="A81" s="377"/>
      <c r="B81" s="377"/>
      <c r="C81" s="136"/>
      <c r="D81" s="136"/>
      <c r="E81" s="136"/>
      <c r="F81" s="136"/>
      <c r="G81" s="136"/>
      <c r="H81" s="136"/>
      <c r="I81" s="136"/>
      <c r="J81" s="136"/>
      <c r="K81" s="136"/>
      <c r="L81" s="136"/>
    </row>
    <row r="82" spans="1:12" x14ac:dyDescent="0.2">
      <c r="A82" s="377"/>
      <c r="B82" s="377"/>
      <c r="C82" s="380" t="s">
        <v>344</v>
      </c>
      <c r="D82" s="380"/>
      <c r="E82" s="377"/>
      <c r="F82" s="377"/>
      <c r="G82" s="377"/>
      <c r="H82" s="377"/>
      <c r="I82" s="377"/>
      <c r="J82" s="377"/>
      <c r="K82" s="377"/>
      <c r="L82" s="377"/>
    </row>
    <row r="83" spans="1:12" x14ac:dyDescent="0.2">
      <c r="A83" s="377"/>
      <c r="B83" s="377"/>
      <c r="C83" s="753" t="s">
        <v>389</v>
      </c>
      <c r="D83" s="754"/>
      <c r="E83" s="754"/>
      <c r="F83" s="754"/>
      <c r="G83" s="754"/>
      <c r="H83" s="754"/>
      <c r="I83" s="754"/>
      <c r="J83" s="754"/>
      <c r="K83" s="754"/>
      <c r="L83" s="759"/>
    </row>
    <row r="84" spans="1:12" x14ac:dyDescent="0.2">
      <c r="A84" s="377"/>
      <c r="B84" s="377"/>
      <c r="C84" s="136"/>
      <c r="D84" s="136"/>
      <c r="E84" s="136"/>
      <c r="F84" s="136"/>
      <c r="G84" s="136"/>
      <c r="H84" s="136"/>
      <c r="I84" s="136"/>
      <c r="J84" s="136"/>
      <c r="K84" s="136"/>
      <c r="L84" s="136"/>
    </row>
    <row r="85" spans="1:12" x14ac:dyDescent="0.2">
      <c r="A85" s="377"/>
      <c r="B85" s="377"/>
      <c r="C85" s="380" t="s">
        <v>391</v>
      </c>
      <c r="D85" s="380"/>
      <c r="E85" s="377"/>
      <c r="F85" s="377"/>
      <c r="G85" s="377"/>
      <c r="H85" s="377"/>
      <c r="I85" s="377"/>
      <c r="J85" s="377"/>
      <c r="K85" s="377"/>
      <c r="L85" s="377"/>
    </row>
    <row r="86" spans="1:12" ht="35.25" customHeight="1" x14ac:dyDescent="0.2">
      <c r="A86" s="377"/>
      <c r="B86" s="377"/>
      <c r="C86" s="753" t="s">
        <v>390</v>
      </c>
      <c r="D86" s="754"/>
      <c r="E86" s="754"/>
      <c r="F86" s="754"/>
      <c r="G86" s="754"/>
      <c r="H86" s="754"/>
      <c r="I86" s="754"/>
      <c r="J86" s="754"/>
      <c r="K86" s="754"/>
      <c r="L86" s="759"/>
    </row>
    <row r="87" spans="1:12" x14ac:dyDescent="0.2">
      <c r="A87" s="377"/>
      <c r="B87" s="377"/>
      <c r="C87" s="136"/>
      <c r="D87" s="136"/>
      <c r="E87" s="136"/>
      <c r="F87" s="136"/>
      <c r="G87" s="136"/>
      <c r="H87" s="136"/>
      <c r="I87" s="136"/>
      <c r="J87" s="136"/>
      <c r="K87" s="136"/>
      <c r="L87" s="136"/>
    </row>
    <row r="88" spans="1:12" x14ac:dyDescent="0.2">
      <c r="A88" s="377"/>
      <c r="B88" s="380" t="s">
        <v>487</v>
      </c>
      <c r="C88" s="377"/>
      <c r="D88" s="377"/>
      <c r="E88" s="377"/>
      <c r="F88" s="377"/>
      <c r="G88" s="377"/>
      <c r="H88" s="377"/>
      <c r="I88" s="377"/>
      <c r="J88" s="377"/>
      <c r="K88" s="377"/>
      <c r="L88" s="377"/>
    </row>
    <row r="89" spans="1:12" ht="65.45" customHeight="1" x14ac:dyDescent="0.2">
      <c r="A89" s="377"/>
      <c r="B89" s="775" t="s">
        <v>373</v>
      </c>
      <c r="C89" s="776"/>
      <c r="D89" s="776"/>
      <c r="E89" s="776"/>
      <c r="F89" s="776"/>
      <c r="G89" s="776"/>
      <c r="H89" s="776"/>
      <c r="I89" s="776"/>
      <c r="J89" s="776"/>
      <c r="K89" s="776"/>
      <c r="L89" s="777"/>
    </row>
    <row r="90" spans="1:12" x14ac:dyDescent="0.2">
      <c r="A90" s="377"/>
      <c r="B90" s="377"/>
      <c r="C90" s="377"/>
      <c r="D90" s="377"/>
      <c r="E90" s="377"/>
      <c r="F90" s="377"/>
      <c r="G90" s="377"/>
      <c r="H90" s="377"/>
      <c r="I90" s="377"/>
      <c r="J90" s="377"/>
      <c r="K90" s="377"/>
      <c r="L90" s="377"/>
    </row>
    <row r="91" spans="1:12" x14ac:dyDescent="0.2">
      <c r="B91" s="380" t="s">
        <v>488</v>
      </c>
      <c r="C91" s="377"/>
      <c r="D91" s="377"/>
      <c r="E91" s="377"/>
      <c r="F91" s="377"/>
      <c r="G91" s="377"/>
      <c r="H91" s="377"/>
      <c r="I91" s="377"/>
      <c r="J91" s="377"/>
      <c r="K91" s="377"/>
      <c r="L91" s="377"/>
    </row>
    <row r="93" spans="1:12" x14ac:dyDescent="0.2">
      <c r="C93" s="380" t="s">
        <v>345</v>
      </c>
      <c r="D93" s="380"/>
      <c r="E93" s="377"/>
      <c r="F93" s="377"/>
      <c r="G93" s="377"/>
      <c r="H93" s="377"/>
      <c r="I93" s="377"/>
      <c r="J93" s="377"/>
      <c r="K93" s="377"/>
      <c r="L93" s="377"/>
    </row>
    <row r="94" spans="1:12" ht="48" customHeight="1" x14ac:dyDescent="0.2">
      <c r="C94" s="753" t="s">
        <v>346</v>
      </c>
      <c r="D94" s="754"/>
      <c r="E94" s="754"/>
      <c r="F94" s="754"/>
      <c r="G94" s="754"/>
      <c r="H94" s="754"/>
      <c r="I94" s="754"/>
      <c r="J94" s="754"/>
      <c r="K94" s="754"/>
      <c r="L94" s="759"/>
    </row>
    <row r="96" spans="1:12" x14ac:dyDescent="0.2">
      <c r="C96" s="380" t="s">
        <v>347</v>
      </c>
      <c r="D96" s="380"/>
      <c r="E96" s="377"/>
      <c r="F96" s="377"/>
      <c r="G96" s="377"/>
      <c r="H96" s="377"/>
      <c r="I96" s="377"/>
      <c r="J96" s="377"/>
      <c r="K96" s="377"/>
      <c r="L96" s="377"/>
    </row>
    <row r="97" spans="3:12" ht="34.9" customHeight="1" x14ac:dyDescent="0.2">
      <c r="C97" s="753" t="s">
        <v>348</v>
      </c>
      <c r="D97" s="754"/>
      <c r="E97" s="754"/>
      <c r="F97" s="754"/>
      <c r="G97" s="754"/>
      <c r="H97" s="754"/>
      <c r="I97" s="754"/>
      <c r="J97" s="754"/>
      <c r="K97" s="754"/>
      <c r="L97" s="759"/>
    </row>
    <row r="99" spans="3:12" x14ac:dyDescent="0.2">
      <c r="C99" s="380" t="s">
        <v>349</v>
      </c>
      <c r="D99" s="380"/>
      <c r="E99" s="377"/>
      <c r="F99" s="377"/>
      <c r="G99" s="377"/>
      <c r="H99" s="377"/>
      <c r="I99" s="377"/>
      <c r="J99" s="377"/>
      <c r="K99" s="377"/>
      <c r="L99" s="377"/>
    </row>
    <row r="100" spans="3:12" ht="33" customHeight="1" x14ac:dyDescent="0.2">
      <c r="C100" s="753" t="s">
        <v>350</v>
      </c>
      <c r="D100" s="754"/>
      <c r="E100" s="754"/>
      <c r="F100" s="754"/>
      <c r="G100" s="754"/>
      <c r="H100" s="754"/>
      <c r="I100" s="754"/>
      <c r="J100" s="754"/>
      <c r="K100" s="754"/>
      <c r="L100" s="759"/>
    </row>
    <row r="102" spans="3:12" x14ac:dyDescent="0.2">
      <c r="C102" s="380" t="s">
        <v>351</v>
      </c>
      <c r="D102" s="380"/>
      <c r="E102" s="377"/>
      <c r="F102" s="377"/>
      <c r="G102" s="377"/>
      <c r="H102" s="377"/>
      <c r="I102" s="377"/>
      <c r="J102" s="377"/>
      <c r="K102" s="377"/>
      <c r="L102" s="377"/>
    </row>
    <row r="103" spans="3:12" x14ac:dyDescent="0.2">
      <c r="C103" s="753" t="s">
        <v>352</v>
      </c>
      <c r="D103" s="754"/>
      <c r="E103" s="754"/>
      <c r="F103" s="754"/>
      <c r="G103" s="754"/>
      <c r="H103" s="754"/>
      <c r="I103" s="754"/>
      <c r="J103" s="754"/>
      <c r="K103" s="754"/>
      <c r="L103" s="759"/>
    </row>
    <row r="105" spans="3:12" x14ac:dyDescent="0.2">
      <c r="C105" s="380" t="s">
        <v>353</v>
      </c>
      <c r="D105" s="380"/>
      <c r="E105" s="377"/>
      <c r="F105" s="377"/>
      <c r="G105" s="377"/>
      <c r="H105" s="377"/>
      <c r="I105" s="377"/>
      <c r="J105" s="377"/>
      <c r="K105" s="377"/>
      <c r="L105" s="377"/>
    </row>
    <row r="106" spans="3:12" x14ac:dyDescent="0.2">
      <c r="C106" s="753" t="s">
        <v>354</v>
      </c>
      <c r="D106" s="754"/>
      <c r="E106" s="754"/>
      <c r="F106" s="754"/>
      <c r="G106" s="754"/>
      <c r="H106" s="754"/>
      <c r="I106" s="754"/>
      <c r="J106" s="754"/>
      <c r="K106" s="754"/>
      <c r="L106" s="759"/>
    </row>
    <row r="108" spans="3:12" x14ac:dyDescent="0.2">
      <c r="C108" s="380" t="s">
        <v>355</v>
      </c>
      <c r="D108" s="380"/>
      <c r="E108" s="377"/>
      <c r="F108" s="377"/>
      <c r="G108" s="377"/>
      <c r="H108" s="377"/>
      <c r="I108" s="377"/>
      <c r="J108" s="377"/>
      <c r="K108" s="377"/>
      <c r="L108" s="377"/>
    </row>
    <row r="109" spans="3:12" x14ac:dyDescent="0.2">
      <c r="C109" s="753" t="s">
        <v>356</v>
      </c>
      <c r="D109" s="754"/>
      <c r="E109" s="754"/>
      <c r="F109" s="754"/>
      <c r="G109" s="754"/>
      <c r="H109" s="754"/>
      <c r="I109" s="754"/>
      <c r="J109" s="754"/>
      <c r="K109" s="754"/>
      <c r="L109" s="759"/>
    </row>
    <row r="111" spans="3:12" x14ac:dyDescent="0.2">
      <c r="C111" s="380" t="s">
        <v>357</v>
      </c>
      <c r="D111" s="380"/>
      <c r="E111" s="377"/>
      <c r="F111" s="377"/>
      <c r="G111" s="377"/>
      <c r="H111" s="377"/>
      <c r="I111" s="377"/>
      <c r="J111" s="377"/>
      <c r="K111" s="377"/>
      <c r="L111" s="377"/>
    </row>
    <row r="112" spans="3:12" ht="33" customHeight="1" x14ac:dyDescent="0.2">
      <c r="C112" s="753" t="s">
        <v>358</v>
      </c>
      <c r="D112" s="754"/>
      <c r="E112" s="754"/>
      <c r="F112" s="754"/>
      <c r="G112" s="754"/>
      <c r="H112" s="754"/>
      <c r="I112" s="754"/>
      <c r="J112" s="754"/>
      <c r="K112" s="754"/>
      <c r="L112" s="759"/>
    </row>
    <row r="114" spans="2:12" ht="17.25" x14ac:dyDescent="0.2">
      <c r="B114" s="381" t="s">
        <v>486</v>
      </c>
    </row>
    <row r="116" spans="2:12" x14ac:dyDescent="0.2">
      <c r="C116" s="380" t="s">
        <v>359</v>
      </c>
      <c r="D116" s="380"/>
      <c r="E116" s="377"/>
      <c r="F116" s="377"/>
      <c r="G116" s="377"/>
      <c r="H116" s="377"/>
      <c r="I116" s="377"/>
      <c r="J116" s="377"/>
      <c r="K116" s="377"/>
      <c r="L116" s="377"/>
    </row>
    <row r="117" spans="2:12" ht="126" customHeight="1" x14ac:dyDescent="0.2">
      <c r="C117" s="753" t="s">
        <v>374</v>
      </c>
      <c r="D117" s="754"/>
      <c r="E117" s="754"/>
      <c r="F117" s="754"/>
      <c r="G117" s="754"/>
      <c r="H117" s="754"/>
      <c r="I117" s="754"/>
      <c r="J117" s="754"/>
      <c r="K117" s="754"/>
      <c r="L117" s="759"/>
    </row>
    <row r="119" spans="2:12" x14ac:dyDescent="0.2">
      <c r="C119" s="380" t="s">
        <v>360</v>
      </c>
      <c r="D119" s="380"/>
      <c r="E119" s="377"/>
      <c r="F119" s="377"/>
      <c r="G119" s="377"/>
      <c r="H119" s="377"/>
      <c r="I119" s="377"/>
      <c r="J119" s="377"/>
      <c r="K119" s="377"/>
      <c r="L119" s="377"/>
    </row>
    <row r="120" spans="2:12" ht="32.450000000000003" customHeight="1" x14ac:dyDescent="0.2">
      <c r="C120" s="753" t="s">
        <v>361</v>
      </c>
      <c r="D120" s="754"/>
      <c r="E120" s="754"/>
      <c r="F120" s="754"/>
      <c r="G120" s="754"/>
      <c r="H120" s="754"/>
      <c r="I120" s="754"/>
      <c r="J120" s="754"/>
      <c r="K120" s="754"/>
      <c r="L120" s="759"/>
    </row>
    <row r="122" spans="2:12" x14ac:dyDescent="0.2">
      <c r="C122" s="380" t="s">
        <v>362</v>
      </c>
      <c r="D122" s="380"/>
      <c r="E122" s="377"/>
      <c r="F122" s="377"/>
      <c r="G122" s="377"/>
      <c r="H122" s="377"/>
      <c r="I122" s="377"/>
      <c r="J122" s="377"/>
      <c r="K122" s="377"/>
      <c r="L122" s="377"/>
    </row>
    <row r="123" spans="2:12" ht="53.25" customHeight="1" x14ac:dyDescent="0.2">
      <c r="C123" s="753" t="s">
        <v>489</v>
      </c>
      <c r="D123" s="754"/>
      <c r="E123" s="754"/>
      <c r="F123" s="754"/>
      <c r="G123" s="754"/>
      <c r="H123" s="754"/>
      <c r="I123" s="754"/>
      <c r="J123" s="754"/>
      <c r="K123" s="754"/>
      <c r="L123" s="759"/>
    </row>
    <row r="125" spans="2:12" x14ac:dyDescent="0.2">
      <c r="B125" s="381" t="s">
        <v>363</v>
      </c>
    </row>
    <row r="127" spans="2:12" x14ac:dyDescent="0.2">
      <c r="C127" s="380" t="s">
        <v>364</v>
      </c>
      <c r="D127" s="380"/>
      <c r="E127" s="377"/>
      <c r="F127" s="377"/>
      <c r="G127" s="377"/>
      <c r="H127" s="377"/>
      <c r="I127" s="377"/>
      <c r="J127" s="377"/>
      <c r="K127" s="377"/>
      <c r="L127" s="377"/>
    </row>
    <row r="128" spans="2:12" ht="129" customHeight="1" x14ac:dyDescent="0.2">
      <c r="C128" s="753" t="s">
        <v>376</v>
      </c>
      <c r="D128" s="754"/>
      <c r="E128" s="754"/>
      <c r="F128" s="754"/>
      <c r="G128" s="754"/>
      <c r="H128" s="754"/>
      <c r="I128" s="754"/>
      <c r="J128" s="754"/>
      <c r="K128" s="754"/>
      <c r="L128" s="759"/>
    </row>
    <row r="130" spans="1:12" x14ac:dyDescent="0.2">
      <c r="C130" s="380" t="s">
        <v>375</v>
      </c>
      <c r="D130" s="380"/>
      <c r="E130" s="377"/>
      <c r="F130" s="377"/>
      <c r="G130" s="377"/>
      <c r="H130" s="377"/>
      <c r="I130" s="377"/>
      <c r="J130" s="377"/>
      <c r="K130" s="377"/>
      <c r="L130" s="377"/>
    </row>
    <row r="131" spans="1:12" ht="84" customHeight="1" x14ac:dyDescent="0.2">
      <c r="C131" s="753" t="s">
        <v>492</v>
      </c>
      <c r="D131" s="754"/>
      <c r="E131" s="754"/>
      <c r="F131" s="754"/>
      <c r="G131" s="754"/>
      <c r="H131" s="754"/>
      <c r="I131" s="754"/>
      <c r="J131" s="754"/>
      <c r="K131" s="754"/>
      <c r="L131" s="759"/>
    </row>
    <row r="133" spans="1:12" x14ac:dyDescent="0.2">
      <c r="C133" s="380" t="s">
        <v>365</v>
      </c>
      <c r="D133" s="380"/>
      <c r="E133" s="377"/>
      <c r="F133" s="377"/>
      <c r="G133" s="377"/>
      <c r="H133" s="377"/>
      <c r="I133" s="377"/>
      <c r="J133" s="377"/>
      <c r="K133" s="377"/>
      <c r="L133" s="377"/>
    </row>
    <row r="134" spans="1:12" ht="32.450000000000003" customHeight="1" x14ac:dyDescent="0.2">
      <c r="C134" s="753" t="s">
        <v>366</v>
      </c>
      <c r="D134" s="754"/>
      <c r="E134" s="754"/>
      <c r="F134" s="754"/>
      <c r="G134" s="754"/>
      <c r="H134" s="754"/>
      <c r="I134" s="754"/>
      <c r="J134" s="754"/>
      <c r="K134" s="754"/>
      <c r="L134" s="759"/>
    </row>
    <row r="136" spans="1:12" x14ac:dyDescent="0.2">
      <c r="C136" s="380" t="s">
        <v>367</v>
      </c>
      <c r="D136" s="380"/>
      <c r="E136" s="377"/>
      <c r="F136" s="377"/>
      <c r="G136" s="377"/>
      <c r="H136" s="377"/>
      <c r="I136" s="377"/>
      <c r="J136" s="377"/>
      <c r="K136" s="377"/>
      <c r="L136" s="377"/>
    </row>
    <row r="137" spans="1:12" x14ac:dyDescent="0.2">
      <c r="C137" s="753" t="s">
        <v>368</v>
      </c>
      <c r="D137" s="754"/>
      <c r="E137" s="754"/>
      <c r="F137" s="754"/>
      <c r="G137" s="754"/>
      <c r="H137" s="754"/>
      <c r="I137" s="754"/>
      <c r="J137" s="754"/>
      <c r="K137" s="754"/>
      <c r="L137" s="759"/>
    </row>
    <row r="138" spans="1:12" x14ac:dyDescent="0.2">
      <c r="C138" s="136"/>
      <c r="D138" s="136"/>
      <c r="E138" s="136"/>
      <c r="F138" s="136"/>
      <c r="G138" s="136"/>
      <c r="H138" s="136"/>
      <c r="I138" s="136"/>
      <c r="J138" s="136"/>
      <c r="K138" s="136"/>
      <c r="L138" s="136"/>
    </row>
    <row r="139" spans="1:12" x14ac:dyDescent="0.2">
      <c r="A139" s="381" t="s">
        <v>501</v>
      </c>
      <c r="C139" s="136"/>
      <c r="D139" s="136"/>
      <c r="E139" s="136"/>
      <c r="F139" s="136"/>
      <c r="G139" s="136"/>
      <c r="H139" s="136"/>
      <c r="I139" s="136"/>
      <c r="J139" s="136"/>
      <c r="K139" s="136"/>
      <c r="L139" s="136"/>
    </row>
    <row r="140" spans="1:12" x14ac:dyDescent="0.2">
      <c r="C140" s="136"/>
      <c r="D140" s="136"/>
      <c r="E140" s="136"/>
      <c r="F140" s="136"/>
      <c r="G140" s="136"/>
      <c r="H140" s="136"/>
      <c r="I140" s="136"/>
      <c r="J140" s="136"/>
      <c r="K140" s="136"/>
      <c r="L140" s="136"/>
    </row>
    <row r="141" spans="1:12" ht="17.25" x14ac:dyDescent="0.2">
      <c r="A141" s="382"/>
      <c r="B141" s="381" t="s">
        <v>498</v>
      </c>
      <c r="C141" s="136"/>
      <c r="D141" s="136"/>
      <c r="E141" s="136"/>
      <c r="F141" s="136"/>
      <c r="G141" s="136"/>
      <c r="H141" s="136"/>
      <c r="I141" s="136"/>
      <c r="J141" s="136"/>
      <c r="K141" s="136"/>
      <c r="L141" s="136"/>
    </row>
    <row r="142" spans="1:12" ht="56.25" customHeight="1" x14ac:dyDescent="0.2">
      <c r="B142" s="753" t="s">
        <v>377</v>
      </c>
      <c r="C142" s="754"/>
      <c r="D142" s="754"/>
      <c r="E142" s="754"/>
      <c r="F142" s="754"/>
      <c r="G142" s="754"/>
      <c r="H142" s="754"/>
      <c r="I142" s="754"/>
      <c r="J142" s="754"/>
      <c r="K142" s="754"/>
      <c r="L142" s="759"/>
    </row>
    <row r="144" spans="1:12" x14ac:dyDescent="0.2">
      <c r="B144" s="383" t="s">
        <v>499</v>
      </c>
      <c r="C144" s="136"/>
      <c r="D144" s="136"/>
      <c r="E144" s="136"/>
      <c r="F144" s="136"/>
      <c r="G144" s="136"/>
      <c r="H144" s="136"/>
      <c r="I144" s="136"/>
      <c r="J144" s="136"/>
      <c r="K144" s="136"/>
      <c r="L144" s="136"/>
    </row>
    <row r="145" spans="2:12" ht="52.5" customHeight="1" x14ac:dyDescent="0.2">
      <c r="B145" s="456" t="s">
        <v>379</v>
      </c>
      <c r="C145" s="778"/>
      <c r="D145" s="778"/>
      <c r="E145" s="778"/>
      <c r="F145" s="778"/>
      <c r="G145" s="778"/>
      <c r="H145" s="778"/>
      <c r="I145" s="778"/>
      <c r="J145" s="778"/>
      <c r="K145" s="778"/>
      <c r="L145" s="779"/>
    </row>
    <row r="147" spans="2:12" x14ac:dyDescent="0.2">
      <c r="B147" s="381" t="s">
        <v>500</v>
      </c>
    </row>
    <row r="149" spans="2:12" x14ac:dyDescent="0.2">
      <c r="C149" s="380" t="s">
        <v>494</v>
      </c>
      <c r="D149" s="380"/>
      <c r="E149" s="377"/>
      <c r="F149" s="377"/>
      <c r="G149" s="377"/>
      <c r="H149" s="377"/>
      <c r="I149" s="377"/>
      <c r="J149" s="377"/>
      <c r="K149" s="377"/>
      <c r="L149" s="377"/>
    </row>
    <row r="150" spans="2:12" ht="33" customHeight="1" x14ac:dyDescent="0.2">
      <c r="C150" s="753" t="s">
        <v>380</v>
      </c>
      <c r="D150" s="754"/>
      <c r="E150" s="754"/>
      <c r="F150" s="754"/>
      <c r="G150" s="754"/>
      <c r="H150" s="754"/>
      <c r="I150" s="754"/>
      <c r="J150" s="754"/>
      <c r="K150" s="754"/>
      <c r="L150" s="759"/>
    </row>
    <row r="152" spans="2:12" x14ac:dyDescent="0.2">
      <c r="C152" s="380" t="s">
        <v>495</v>
      </c>
      <c r="D152" s="373"/>
      <c r="E152" s="377"/>
      <c r="F152" s="377"/>
      <c r="G152" s="377"/>
      <c r="H152" s="377"/>
      <c r="I152" s="377"/>
      <c r="J152" s="377"/>
      <c r="K152" s="377"/>
      <c r="L152" s="377"/>
    </row>
    <row r="153" spans="2:12" ht="24.75" customHeight="1" x14ac:dyDescent="0.2">
      <c r="C153" s="753" t="s">
        <v>381</v>
      </c>
      <c r="D153" s="754"/>
      <c r="E153" s="754"/>
      <c r="F153" s="754"/>
      <c r="G153" s="754"/>
      <c r="H153" s="754"/>
      <c r="I153" s="754"/>
      <c r="J153" s="754"/>
      <c r="K153" s="754"/>
      <c r="L153" s="759"/>
    </row>
    <row r="155" spans="2:12" x14ac:dyDescent="0.2">
      <c r="B155" s="381" t="s">
        <v>493</v>
      </c>
    </row>
    <row r="156" spans="2:12" ht="64.150000000000006" customHeight="1" x14ac:dyDescent="0.2">
      <c r="B156" s="456" t="s">
        <v>382</v>
      </c>
      <c r="C156" s="778"/>
      <c r="D156" s="778"/>
      <c r="E156" s="778"/>
      <c r="F156" s="778"/>
      <c r="G156" s="778"/>
      <c r="H156" s="778"/>
      <c r="I156" s="778"/>
      <c r="J156" s="778"/>
      <c r="K156" s="778"/>
      <c r="L156" s="779"/>
    </row>
    <row r="158" spans="2:12" x14ac:dyDescent="0.2">
      <c r="B158" s="381" t="s">
        <v>496</v>
      </c>
    </row>
    <row r="159" spans="2:12" ht="32.450000000000003" customHeight="1" x14ac:dyDescent="0.2">
      <c r="B159" s="456" t="s">
        <v>383</v>
      </c>
      <c r="C159" s="778"/>
      <c r="D159" s="778"/>
      <c r="E159" s="778"/>
      <c r="F159" s="778"/>
      <c r="G159" s="778"/>
      <c r="H159" s="778"/>
      <c r="I159" s="778"/>
      <c r="J159" s="778"/>
      <c r="K159" s="778"/>
      <c r="L159" s="779"/>
    </row>
    <row r="161" spans="2:12" x14ac:dyDescent="0.2">
      <c r="B161" s="381" t="s">
        <v>497</v>
      </c>
    </row>
    <row r="162" spans="2:12" x14ac:dyDescent="0.2">
      <c r="B162" s="456" t="s">
        <v>384</v>
      </c>
      <c r="C162" s="778"/>
      <c r="D162" s="778"/>
      <c r="E162" s="778"/>
      <c r="F162" s="778"/>
      <c r="G162" s="778"/>
      <c r="H162" s="778"/>
      <c r="I162" s="778"/>
      <c r="J162" s="778"/>
      <c r="K162" s="778"/>
      <c r="L162" s="779"/>
    </row>
    <row r="164" spans="2:12" x14ac:dyDescent="0.2">
      <c r="B164" s="381" t="s">
        <v>502</v>
      </c>
    </row>
    <row r="165" spans="2:12" ht="76.900000000000006" customHeight="1" x14ac:dyDescent="0.2">
      <c r="B165" s="456" t="s">
        <v>506</v>
      </c>
      <c r="C165" s="778"/>
      <c r="D165" s="778"/>
      <c r="E165" s="778"/>
      <c r="F165" s="778"/>
      <c r="G165" s="778"/>
      <c r="H165" s="778"/>
      <c r="I165" s="778"/>
      <c r="J165" s="778"/>
      <c r="K165" s="778"/>
      <c r="L165" s="779"/>
    </row>
    <row r="167" spans="2:12" x14ac:dyDescent="0.2">
      <c r="C167" s="380" t="s">
        <v>503</v>
      </c>
      <c r="D167" s="373"/>
      <c r="E167" s="377"/>
      <c r="F167" s="377"/>
      <c r="G167" s="377"/>
      <c r="H167" s="377"/>
      <c r="I167" s="377"/>
      <c r="J167" s="377"/>
      <c r="K167" s="377"/>
      <c r="L167" s="377"/>
    </row>
    <row r="168" spans="2:12" ht="78.599999999999994" customHeight="1" x14ac:dyDescent="0.2">
      <c r="C168" s="753" t="s">
        <v>385</v>
      </c>
      <c r="D168" s="754"/>
      <c r="E168" s="754"/>
      <c r="F168" s="754"/>
      <c r="G168" s="754"/>
      <c r="H168" s="754"/>
      <c r="I168" s="754"/>
      <c r="J168" s="754"/>
      <c r="K168" s="754"/>
      <c r="L168" s="759"/>
    </row>
    <row r="170" spans="2:12" x14ac:dyDescent="0.2">
      <c r="C170" s="380" t="s">
        <v>504</v>
      </c>
      <c r="D170" s="373"/>
      <c r="E170" s="377"/>
      <c r="F170" s="377"/>
      <c r="G170" s="377"/>
      <c r="H170" s="377"/>
      <c r="I170" s="377"/>
      <c r="J170" s="377"/>
      <c r="K170" s="377"/>
      <c r="L170" s="377"/>
    </row>
    <row r="171" spans="2:12" ht="139.9" customHeight="1" x14ac:dyDescent="0.2">
      <c r="C171" s="753" t="s">
        <v>386</v>
      </c>
      <c r="D171" s="754"/>
      <c r="E171" s="754"/>
      <c r="F171" s="754"/>
      <c r="G171" s="754"/>
      <c r="H171" s="754"/>
      <c r="I171" s="754"/>
      <c r="J171" s="754"/>
      <c r="K171" s="754"/>
      <c r="L171" s="759"/>
    </row>
    <row r="173" spans="2:12" x14ac:dyDescent="0.2">
      <c r="C173" s="380" t="s">
        <v>505</v>
      </c>
      <c r="D173" s="373"/>
      <c r="E173" s="377"/>
      <c r="F173" s="377"/>
      <c r="G173" s="377"/>
      <c r="H173" s="377"/>
      <c r="I173" s="377"/>
      <c r="J173" s="377"/>
      <c r="K173" s="377"/>
      <c r="L173" s="377"/>
    </row>
    <row r="174" spans="2:12" ht="251.65" customHeight="1" x14ac:dyDescent="0.2">
      <c r="C174" s="753" t="s">
        <v>387</v>
      </c>
      <c r="D174" s="754"/>
      <c r="E174" s="754"/>
      <c r="F174" s="754"/>
      <c r="G174" s="754"/>
      <c r="H174" s="754"/>
      <c r="I174" s="754"/>
      <c r="J174" s="754"/>
      <c r="K174" s="754"/>
      <c r="L174" s="759"/>
    </row>
  </sheetData>
  <sheetProtection algorithmName="SHA-512" hashValue="CQ6K/E39wnoYSHAe3AMGfepU+AjwaLbuNE1pQITw15xwTcxDVNMoLduwQm8MFUNtBVhCEP7xPFsf1hb80mOGBQ==" saltValue="wJZEJz1Sx9VQYZVS3k2Uug==" spinCount="100000" sheet="1" objects="1" scenarios="1"/>
  <mergeCells count="52">
    <mergeCell ref="C168:L168"/>
    <mergeCell ref="C171:L171"/>
    <mergeCell ref="C174:L174"/>
    <mergeCell ref="B156:L156"/>
    <mergeCell ref="B159:L159"/>
    <mergeCell ref="B162:L162"/>
    <mergeCell ref="B165:L165"/>
    <mergeCell ref="C153:L153"/>
    <mergeCell ref="C150:L150"/>
    <mergeCell ref="C131:L131"/>
    <mergeCell ref="B142:L142"/>
    <mergeCell ref="B145:L145"/>
    <mergeCell ref="C137:L137"/>
    <mergeCell ref="C117:L117"/>
    <mergeCell ref="C120:L120"/>
    <mergeCell ref="C123:L123"/>
    <mergeCell ref="C128:L128"/>
    <mergeCell ref="C134:L134"/>
    <mergeCell ref="C100:L100"/>
    <mergeCell ref="C103:L103"/>
    <mergeCell ref="C106:L106"/>
    <mergeCell ref="C109:L109"/>
    <mergeCell ref="C112:L112"/>
    <mergeCell ref="C97:L97"/>
    <mergeCell ref="B40:L40"/>
    <mergeCell ref="C51:L51"/>
    <mergeCell ref="C54:L54"/>
    <mergeCell ref="B65:L65"/>
    <mergeCell ref="C68:L68"/>
    <mergeCell ref="C74:L74"/>
    <mergeCell ref="B89:L89"/>
    <mergeCell ref="C77:L77"/>
    <mergeCell ref="C80:L80"/>
    <mergeCell ref="C83:L83"/>
    <mergeCell ref="C45:L45"/>
    <mergeCell ref="C48:L48"/>
    <mergeCell ref="B59:L59"/>
    <mergeCell ref="B62:L62"/>
    <mergeCell ref="A1:L1"/>
    <mergeCell ref="A2:L2"/>
    <mergeCell ref="A3:L3"/>
    <mergeCell ref="C94:L94"/>
    <mergeCell ref="C86:L86"/>
    <mergeCell ref="B25:L25"/>
    <mergeCell ref="C30:L30"/>
    <mergeCell ref="C35:L35"/>
    <mergeCell ref="C71:L71"/>
    <mergeCell ref="B8:L8"/>
    <mergeCell ref="C11:L11"/>
    <mergeCell ref="C14:L14"/>
    <mergeCell ref="C17:L17"/>
    <mergeCell ref="C20:L20"/>
  </mergeCells>
  <printOptions horizontalCentered="1"/>
  <pageMargins left="0.5" right="0.25" top="0.75" bottom="0.75" header="0.25" footer="0.25"/>
  <pageSetup scale="97" fitToHeight="0" orientation="landscape" r:id="rId1"/>
  <headerFooter>
    <oddFooter>&amp;R&amp;P OF &amp;N</oddFooter>
  </headerFooter>
  <rowBreaks count="6" manualBreakCount="6">
    <brk id="49" max="16383" man="1"/>
    <brk id="87" max="16383" man="1"/>
    <brk id="121" max="16383" man="1"/>
    <brk id="151" max="16383" man="1"/>
    <brk id="166" max="16383" man="1"/>
    <brk id="172" max="16383" man="1"/>
  </rowBreaks>
  <colBreaks count="1" manualBreakCount="1">
    <brk id="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Y177"/>
  <sheetViews>
    <sheetView workbookViewId="0">
      <pane ySplit="4" topLeftCell="A5" activePane="bottomLeft" state="frozen"/>
      <selection pane="bottomLeft" activeCell="A10" sqref="A10"/>
    </sheetView>
  </sheetViews>
  <sheetFormatPr defaultRowHeight="15" x14ac:dyDescent="0.2"/>
  <cols>
    <col min="1" max="16384" width="8.796875" style="371"/>
  </cols>
  <sheetData>
    <row r="1" spans="1:12" ht="47.25" customHeight="1" x14ac:dyDescent="0.2">
      <c r="A1" s="787" t="str">
        <f>'Facility Information'!D71</f>
        <v>IIAR 2-2021 (2021-Present)</v>
      </c>
      <c r="B1" s="788"/>
      <c r="C1" s="788"/>
      <c r="D1" s="788"/>
      <c r="E1" s="788"/>
      <c r="F1" s="788"/>
      <c r="G1" s="788"/>
      <c r="H1" s="788"/>
      <c r="I1" s="788"/>
      <c r="J1" s="788"/>
      <c r="K1" s="788"/>
      <c r="L1" s="788"/>
    </row>
    <row r="2" spans="1:12" ht="30.75" customHeight="1" x14ac:dyDescent="0.2">
      <c r="A2" s="783" t="s">
        <v>400</v>
      </c>
      <c r="B2" s="784"/>
      <c r="C2" s="784"/>
      <c r="D2" s="784"/>
      <c r="E2" s="784"/>
      <c r="F2" s="784"/>
      <c r="G2" s="784"/>
      <c r="H2" s="784"/>
      <c r="I2" s="784"/>
      <c r="J2" s="784"/>
      <c r="K2" s="784"/>
      <c r="L2" s="784"/>
    </row>
    <row r="3" spans="1:12" ht="20.25" x14ac:dyDescent="0.2">
      <c r="A3" s="785" t="s">
        <v>62</v>
      </c>
      <c r="B3" s="786"/>
      <c r="C3" s="786"/>
      <c r="D3" s="786"/>
      <c r="E3" s="786"/>
      <c r="F3" s="786"/>
      <c r="G3" s="786"/>
      <c r="H3" s="786"/>
      <c r="I3" s="786"/>
      <c r="J3" s="786"/>
      <c r="K3" s="786"/>
      <c r="L3" s="786"/>
    </row>
    <row r="5" spans="1:12" s="409" customFormat="1" x14ac:dyDescent="0.2">
      <c r="A5" s="408" t="s">
        <v>556</v>
      </c>
    </row>
    <row r="6" spans="1:12" s="409" customFormat="1" x14ac:dyDescent="0.2"/>
    <row r="7" spans="1:12" s="409" customFormat="1" x14ac:dyDescent="0.2">
      <c r="B7" s="408" t="s">
        <v>558</v>
      </c>
    </row>
    <row r="8" spans="1:12" s="409" customFormat="1" ht="69.75" customHeight="1" x14ac:dyDescent="0.2">
      <c r="B8" s="774" t="s">
        <v>559</v>
      </c>
      <c r="C8" s="774"/>
      <c r="D8" s="774"/>
      <c r="E8" s="774"/>
      <c r="F8" s="774"/>
      <c r="G8" s="774"/>
      <c r="H8" s="774"/>
      <c r="I8" s="774"/>
      <c r="J8" s="774"/>
      <c r="K8" s="774"/>
      <c r="L8" s="774"/>
    </row>
    <row r="9" spans="1:12" s="409" customFormat="1" x14ac:dyDescent="0.2"/>
    <row r="10" spans="1:12" s="409" customFormat="1" x14ac:dyDescent="0.2">
      <c r="C10" s="408" t="s">
        <v>561</v>
      </c>
    </row>
    <row r="11" spans="1:12" s="409" customFormat="1" ht="95.25" customHeight="1" x14ac:dyDescent="0.2">
      <c r="C11" s="753" t="s">
        <v>560</v>
      </c>
      <c r="D11" s="754"/>
      <c r="E11" s="754"/>
      <c r="F11" s="754"/>
      <c r="G11" s="754"/>
      <c r="H11" s="754"/>
      <c r="I11" s="754"/>
      <c r="J11" s="754"/>
      <c r="K11" s="754"/>
      <c r="L11" s="759"/>
    </row>
    <row r="12" spans="1:12" s="409" customFormat="1" x14ac:dyDescent="0.2"/>
    <row r="13" spans="1:12" s="409" customFormat="1" x14ac:dyDescent="0.2">
      <c r="C13" s="408" t="s">
        <v>562</v>
      </c>
    </row>
    <row r="14" spans="1:12" s="409" customFormat="1" ht="32.25" customHeight="1" x14ac:dyDescent="0.2">
      <c r="C14" s="753" t="s">
        <v>563</v>
      </c>
      <c r="D14" s="754"/>
      <c r="E14" s="754"/>
      <c r="F14" s="754"/>
      <c r="G14" s="754"/>
      <c r="H14" s="754"/>
      <c r="I14" s="754"/>
      <c r="J14" s="754"/>
      <c r="K14" s="754"/>
      <c r="L14" s="759"/>
    </row>
    <row r="15" spans="1:12" s="409" customFormat="1" x14ac:dyDescent="0.2"/>
    <row r="16" spans="1:12" s="409" customFormat="1" x14ac:dyDescent="0.2">
      <c r="C16" s="408" t="s">
        <v>564</v>
      </c>
    </row>
    <row r="17" spans="1:12" s="409" customFormat="1" ht="49.5" customHeight="1" x14ac:dyDescent="0.2">
      <c r="C17" s="753" t="s">
        <v>566</v>
      </c>
      <c r="D17" s="754"/>
      <c r="E17" s="754"/>
      <c r="F17" s="754"/>
      <c r="G17" s="754"/>
      <c r="H17" s="754"/>
      <c r="I17" s="754"/>
      <c r="J17" s="754"/>
      <c r="K17" s="754"/>
      <c r="L17" s="759"/>
    </row>
    <row r="18" spans="1:12" s="409" customFormat="1" x14ac:dyDescent="0.2"/>
    <row r="19" spans="1:12" s="409" customFormat="1" x14ac:dyDescent="0.2">
      <c r="C19" s="408" t="s">
        <v>565</v>
      </c>
    </row>
    <row r="20" spans="1:12" s="409" customFormat="1" ht="127.5" customHeight="1" x14ac:dyDescent="0.2">
      <c r="C20" s="753" t="s">
        <v>567</v>
      </c>
      <c r="D20" s="754"/>
      <c r="E20" s="754"/>
      <c r="F20" s="754"/>
      <c r="G20" s="754"/>
      <c r="H20" s="754"/>
      <c r="I20" s="754"/>
      <c r="J20" s="754"/>
      <c r="K20" s="754"/>
      <c r="L20" s="759"/>
    </row>
    <row r="21" spans="1:12" s="409" customFormat="1" x14ac:dyDescent="0.2"/>
    <row r="22" spans="1:12" s="403" customFormat="1" x14ac:dyDescent="0.2">
      <c r="A22" s="402" t="s">
        <v>557</v>
      </c>
    </row>
    <row r="23" spans="1:12" s="403" customFormat="1" x14ac:dyDescent="0.2"/>
    <row r="24" spans="1:12" s="403" customFormat="1" x14ac:dyDescent="0.2">
      <c r="B24" s="402" t="s">
        <v>454</v>
      </c>
    </row>
    <row r="25" spans="1:12" s="403" customFormat="1" ht="177.75" customHeight="1" x14ac:dyDescent="0.2">
      <c r="B25" s="774" t="s">
        <v>555</v>
      </c>
      <c r="C25" s="774"/>
      <c r="D25" s="774"/>
      <c r="E25" s="774"/>
      <c r="F25" s="774"/>
      <c r="G25" s="774"/>
      <c r="H25" s="774"/>
      <c r="I25" s="774"/>
      <c r="J25" s="774"/>
      <c r="K25" s="774"/>
      <c r="L25" s="774"/>
    </row>
    <row r="26" spans="1:12" s="403" customFormat="1" x14ac:dyDescent="0.2"/>
    <row r="27" spans="1:12" s="403" customFormat="1" x14ac:dyDescent="0.2">
      <c r="B27" s="380" t="s">
        <v>474</v>
      </c>
      <c r="C27" s="376"/>
      <c r="D27" s="379"/>
      <c r="E27" s="399"/>
      <c r="F27" s="399"/>
      <c r="G27" s="399"/>
      <c r="H27" s="399"/>
      <c r="I27" s="399"/>
      <c r="J27" s="399"/>
      <c r="K27" s="399"/>
      <c r="L27" s="399"/>
    </row>
    <row r="28" spans="1:12" s="403" customFormat="1" x14ac:dyDescent="0.2">
      <c r="B28" s="380"/>
      <c r="C28" s="376"/>
      <c r="D28" s="379"/>
      <c r="E28" s="399"/>
      <c r="F28" s="399"/>
      <c r="G28" s="399"/>
      <c r="H28" s="399"/>
      <c r="I28" s="399"/>
      <c r="J28" s="399"/>
      <c r="K28" s="399"/>
      <c r="L28" s="399"/>
    </row>
    <row r="29" spans="1:12" s="403" customFormat="1" x14ac:dyDescent="0.2">
      <c r="B29" s="380"/>
      <c r="C29" s="380" t="s">
        <v>475</v>
      </c>
      <c r="D29" s="380"/>
      <c r="E29" s="399"/>
      <c r="F29" s="399"/>
      <c r="G29" s="399"/>
      <c r="H29" s="399"/>
      <c r="I29" s="399"/>
      <c r="J29" s="399"/>
      <c r="K29" s="399"/>
      <c r="L29" s="399"/>
    </row>
    <row r="30" spans="1:12" s="403" customFormat="1" ht="181.5" customHeight="1" x14ac:dyDescent="0.2">
      <c r="B30" s="136"/>
      <c r="C30" s="753" t="s">
        <v>476</v>
      </c>
      <c r="D30" s="754"/>
      <c r="E30" s="754"/>
      <c r="F30" s="754"/>
      <c r="G30" s="754"/>
      <c r="H30" s="754"/>
      <c r="I30" s="754"/>
      <c r="J30" s="754"/>
      <c r="K30" s="754"/>
      <c r="L30" s="759"/>
    </row>
    <row r="31" spans="1:12" s="403" customFormat="1" x14ac:dyDescent="0.2">
      <c r="B31" s="136"/>
      <c r="C31" s="136"/>
      <c r="D31" s="136"/>
      <c r="E31" s="136"/>
      <c r="F31" s="136"/>
      <c r="G31" s="136"/>
      <c r="H31" s="136"/>
      <c r="I31" s="136"/>
      <c r="J31" s="136"/>
      <c r="K31" s="136"/>
      <c r="L31" s="136"/>
    </row>
    <row r="32" spans="1:12" s="403" customFormat="1" x14ac:dyDescent="0.2">
      <c r="B32" s="380" t="s">
        <v>477</v>
      </c>
      <c r="C32" s="376"/>
      <c r="D32" s="379"/>
      <c r="E32" s="399"/>
      <c r="F32" s="399"/>
      <c r="G32" s="399"/>
      <c r="H32" s="399"/>
      <c r="I32" s="399"/>
      <c r="J32" s="399"/>
      <c r="K32" s="399"/>
      <c r="L32" s="399"/>
    </row>
    <row r="33" spans="2:12" s="403" customFormat="1" x14ac:dyDescent="0.2">
      <c r="B33" s="380"/>
      <c r="C33" s="376"/>
      <c r="D33" s="379"/>
      <c r="E33" s="399"/>
      <c r="F33" s="399"/>
      <c r="G33" s="399"/>
      <c r="H33" s="399"/>
      <c r="I33" s="399"/>
      <c r="J33" s="399"/>
      <c r="K33" s="399"/>
      <c r="L33" s="399"/>
    </row>
    <row r="34" spans="2:12" s="403" customFormat="1" x14ac:dyDescent="0.2">
      <c r="B34" s="380"/>
      <c r="C34" s="380" t="s">
        <v>478</v>
      </c>
      <c r="D34" s="380"/>
      <c r="E34" s="399"/>
      <c r="F34" s="399"/>
      <c r="G34" s="399"/>
      <c r="H34" s="399"/>
      <c r="I34" s="399"/>
      <c r="J34" s="399"/>
      <c r="K34" s="399"/>
      <c r="L34" s="399"/>
    </row>
    <row r="35" spans="2:12" s="403" customFormat="1" ht="69" customHeight="1" x14ac:dyDescent="0.2">
      <c r="B35" s="136"/>
      <c r="C35" s="753" t="s">
        <v>479</v>
      </c>
      <c r="D35" s="754"/>
      <c r="E35" s="754"/>
      <c r="F35" s="754"/>
      <c r="G35" s="754"/>
      <c r="H35" s="754"/>
      <c r="I35" s="754"/>
      <c r="J35" s="754"/>
      <c r="K35" s="754"/>
      <c r="L35" s="759"/>
    </row>
    <row r="36" spans="2:12" s="403" customFormat="1" x14ac:dyDescent="0.2">
      <c r="B36" s="136"/>
      <c r="C36" s="136"/>
      <c r="D36" s="136"/>
      <c r="E36" s="136"/>
      <c r="F36" s="136"/>
      <c r="G36" s="136"/>
      <c r="H36" s="136"/>
      <c r="I36" s="136"/>
      <c r="J36" s="136"/>
      <c r="K36" s="136"/>
      <c r="L36" s="136"/>
    </row>
    <row r="37" spans="2:12" x14ac:dyDescent="0.2">
      <c r="B37" s="403" t="s">
        <v>511</v>
      </c>
      <c r="C37" s="400"/>
      <c r="D37" s="400"/>
    </row>
    <row r="39" spans="2:12" x14ac:dyDescent="0.2">
      <c r="C39" s="410" t="s">
        <v>510</v>
      </c>
    </row>
    <row r="40" spans="2:12" ht="231" customHeight="1" x14ac:dyDescent="0.2">
      <c r="C40" s="781" t="s">
        <v>516</v>
      </c>
      <c r="D40" s="772"/>
      <c r="E40" s="772"/>
      <c r="F40" s="772"/>
      <c r="G40" s="772"/>
      <c r="H40" s="772"/>
      <c r="I40" s="772"/>
      <c r="J40" s="772"/>
      <c r="K40" s="772"/>
      <c r="L40" s="773"/>
    </row>
    <row r="42" spans="2:12" x14ac:dyDescent="0.2">
      <c r="B42" s="780" t="s">
        <v>484</v>
      </c>
      <c r="C42" s="780"/>
      <c r="D42" s="780"/>
    </row>
    <row r="44" spans="2:12" x14ac:dyDescent="0.2">
      <c r="C44" s="372" t="s">
        <v>401</v>
      </c>
    </row>
    <row r="45" spans="2:12" x14ac:dyDescent="0.2">
      <c r="C45" s="781" t="s">
        <v>330</v>
      </c>
      <c r="D45" s="772"/>
      <c r="E45" s="772"/>
      <c r="F45" s="772"/>
      <c r="G45" s="772"/>
      <c r="H45" s="772"/>
      <c r="I45" s="772"/>
      <c r="J45" s="772"/>
      <c r="K45" s="772"/>
      <c r="L45" s="773"/>
    </row>
    <row r="47" spans="2:12" x14ac:dyDescent="0.2">
      <c r="C47" s="372" t="s">
        <v>402</v>
      </c>
    </row>
    <row r="48" spans="2:12" ht="51.75" customHeight="1" x14ac:dyDescent="0.2">
      <c r="C48" s="781" t="s">
        <v>554</v>
      </c>
      <c r="D48" s="772"/>
      <c r="E48" s="772"/>
      <c r="F48" s="772"/>
      <c r="G48" s="772"/>
      <c r="H48" s="772"/>
      <c r="I48" s="772"/>
      <c r="J48" s="772"/>
      <c r="K48" s="772"/>
      <c r="L48" s="773"/>
    </row>
    <row r="50" spans="1:25" x14ac:dyDescent="0.2">
      <c r="C50" s="372" t="s">
        <v>403</v>
      </c>
    </row>
    <row r="51" spans="1:25" ht="81.95" customHeight="1" x14ac:dyDescent="0.2">
      <c r="C51" s="781" t="s">
        <v>553</v>
      </c>
      <c r="D51" s="772"/>
      <c r="E51" s="772"/>
      <c r="F51" s="772"/>
      <c r="G51" s="772"/>
      <c r="H51" s="772"/>
      <c r="I51" s="772"/>
      <c r="J51" s="772"/>
      <c r="K51" s="772"/>
      <c r="L51" s="773"/>
    </row>
    <row r="53" spans="1:25" x14ac:dyDescent="0.2">
      <c r="C53" s="372" t="s">
        <v>404</v>
      </c>
    </row>
    <row r="54" spans="1:25" s="374" customFormat="1" ht="195" customHeight="1" x14ac:dyDescent="0.2">
      <c r="A54" s="373"/>
      <c r="B54" s="373"/>
      <c r="C54" s="774" t="s">
        <v>552</v>
      </c>
      <c r="D54" s="774"/>
      <c r="E54" s="774"/>
      <c r="F54" s="774"/>
      <c r="G54" s="774"/>
      <c r="H54" s="774"/>
      <c r="I54" s="774"/>
      <c r="J54" s="774"/>
      <c r="K54" s="774"/>
      <c r="L54" s="774"/>
      <c r="M54" s="373"/>
      <c r="N54" s="373"/>
      <c r="O54" s="373"/>
      <c r="P54" s="373"/>
      <c r="Q54" s="373"/>
      <c r="R54" s="373"/>
      <c r="S54" s="373"/>
      <c r="T54" s="373"/>
      <c r="U54" s="373"/>
      <c r="V54" s="373"/>
      <c r="W54" s="373"/>
      <c r="X54" s="373"/>
      <c r="Y54" s="373"/>
    </row>
    <row r="56" spans="1:25" x14ac:dyDescent="0.2">
      <c r="A56" s="375"/>
      <c r="B56" s="780" t="s">
        <v>512</v>
      </c>
      <c r="C56" s="782"/>
      <c r="D56" s="782"/>
    </row>
    <row r="58" spans="1:25" x14ac:dyDescent="0.2">
      <c r="C58" s="372" t="s">
        <v>517</v>
      </c>
    </row>
    <row r="59" spans="1:25" ht="34.5" customHeight="1" x14ac:dyDescent="0.2">
      <c r="C59" s="781" t="s">
        <v>518</v>
      </c>
      <c r="D59" s="772"/>
      <c r="E59" s="772"/>
      <c r="F59" s="772"/>
      <c r="G59" s="772"/>
      <c r="H59" s="772"/>
      <c r="I59" s="772"/>
      <c r="J59" s="772"/>
      <c r="K59" s="772"/>
      <c r="L59" s="773"/>
    </row>
    <row r="61" spans="1:25" x14ac:dyDescent="0.2">
      <c r="C61" s="372" t="s">
        <v>519</v>
      </c>
    </row>
    <row r="62" spans="1:25" ht="109.5" customHeight="1" x14ac:dyDescent="0.2">
      <c r="C62" s="781" t="s">
        <v>582</v>
      </c>
      <c r="D62" s="772"/>
      <c r="E62" s="772"/>
      <c r="F62" s="772"/>
      <c r="G62" s="772"/>
      <c r="H62" s="772"/>
      <c r="I62" s="772"/>
      <c r="J62" s="772"/>
      <c r="K62" s="772"/>
      <c r="L62" s="773"/>
    </row>
    <row r="64" spans="1:25" x14ac:dyDescent="0.2">
      <c r="C64" s="372" t="s">
        <v>520</v>
      </c>
    </row>
    <row r="65" spans="3:12" x14ac:dyDescent="0.2">
      <c r="C65" s="781" t="s">
        <v>372</v>
      </c>
      <c r="D65" s="772"/>
      <c r="E65" s="772"/>
      <c r="F65" s="772"/>
      <c r="G65" s="772"/>
      <c r="H65" s="772"/>
      <c r="I65" s="772"/>
      <c r="J65" s="772"/>
      <c r="K65" s="772"/>
      <c r="L65" s="773"/>
    </row>
    <row r="67" spans="3:12" x14ac:dyDescent="0.2">
      <c r="D67" s="372" t="s">
        <v>405</v>
      </c>
    </row>
    <row r="68" spans="3:12" ht="49.5" customHeight="1" x14ac:dyDescent="0.2">
      <c r="D68" s="781" t="s">
        <v>406</v>
      </c>
      <c r="E68" s="772"/>
      <c r="F68" s="772"/>
      <c r="G68" s="772"/>
      <c r="H68" s="772"/>
      <c r="I68" s="772"/>
      <c r="J68" s="772"/>
      <c r="K68" s="772"/>
      <c r="L68" s="773"/>
    </row>
    <row r="70" spans="3:12" x14ac:dyDescent="0.2">
      <c r="D70" s="372" t="s">
        <v>408</v>
      </c>
    </row>
    <row r="71" spans="3:12" x14ac:dyDescent="0.2">
      <c r="D71" s="781" t="s">
        <v>339</v>
      </c>
      <c r="E71" s="772"/>
      <c r="F71" s="772"/>
      <c r="G71" s="772"/>
      <c r="H71" s="772"/>
      <c r="I71" s="772"/>
      <c r="J71" s="772"/>
      <c r="K71" s="772"/>
      <c r="L71" s="773"/>
    </row>
    <row r="72" spans="3:12" x14ac:dyDescent="0.2">
      <c r="E72" s="373"/>
    </row>
    <row r="73" spans="3:12" x14ac:dyDescent="0.2">
      <c r="D73" s="372" t="s">
        <v>407</v>
      </c>
    </row>
    <row r="74" spans="3:12" ht="98.25" customHeight="1" x14ac:dyDescent="0.2">
      <c r="D74" s="781" t="s">
        <v>521</v>
      </c>
      <c r="E74" s="772"/>
      <c r="F74" s="772"/>
      <c r="G74" s="772"/>
      <c r="H74" s="772"/>
      <c r="I74" s="772"/>
      <c r="J74" s="772"/>
      <c r="K74" s="772"/>
      <c r="L74" s="773"/>
    </row>
    <row r="76" spans="3:12" x14ac:dyDescent="0.2">
      <c r="D76" s="372" t="s">
        <v>409</v>
      </c>
    </row>
    <row r="77" spans="3:12" ht="36.75" customHeight="1" x14ac:dyDescent="0.2">
      <c r="D77" s="781" t="s">
        <v>522</v>
      </c>
      <c r="E77" s="772"/>
      <c r="F77" s="772"/>
      <c r="G77" s="772"/>
      <c r="H77" s="772"/>
      <c r="I77" s="772"/>
      <c r="J77" s="772"/>
      <c r="K77" s="772"/>
      <c r="L77" s="773"/>
    </row>
    <row r="79" spans="3:12" x14ac:dyDescent="0.2">
      <c r="D79" s="372" t="s">
        <v>410</v>
      </c>
    </row>
    <row r="80" spans="3:12" ht="31.7" customHeight="1" x14ac:dyDescent="0.2">
      <c r="D80" s="781" t="s">
        <v>523</v>
      </c>
      <c r="E80" s="772"/>
      <c r="F80" s="772"/>
      <c r="G80" s="772"/>
      <c r="H80" s="772"/>
      <c r="I80" s="772"/>
      <c r="J80" s="772"/>
      <c r="K80" s="772"/>
      <c r="L80" s="773"/>
    </row>
    <row r="82" spans="3:12" x14ac:dyDescent="0.2">
      <c r="D82" s="372" t="s">
        <v>411</v>
      </c>
    </row>
    <row r="83" spans="3:12" ht="51.75" customHeight="1" x14ac:dyDescent="0.2">
      <c r="D83" s="781" t="s">
        <v>524</v>
      </c>
      <c r="E83" s="772"/>
      <c r="F83" s="772"/>
      <c r="G83" s="772"/>
      <c r="H83" s="772"/>
      <c r="I83" s="772"/>
      <c r="J83" s="772"/>
      <c r="K83" s="772"/>
      <c r="L83" s="773"/>
    </row>
    <row r="85" spans="3:12" x14ac:dyDescent="0.2">
      <c r="C85" s="372" t="s">
        <v>487</v>
      </c>
    </row>
    <row r="86" spans="3:12" ht="63" customHeight="1" x14ac:dyDescent="0.2">
      <c r="C86" s="781" t="s">
        <v>373</v>
      </c>
      <c r="D86" s="772"/>
      <c r="E86" s="772"/>
      <c r="F86" s="772"/>
      <c r="G86" s="772"/>
      <c r="H86" s="772"/>
      <c r="I86" s="772"/>
      <c r="J86" s="772"/>
      <c r="K86" s="772"/>
      <c r="L86" s="773"/>
    </row>
    <row r="88" spans="3:12" x14ac:dyDescent="0.2">
      <c r="C88" s="780" t="s">
        <v>488</v>
      </c>
      <c r="D88" s="782"/>
      <c r="E88" s="782"/>
      <c r="F88" s="782"/>
      <c r="G88" s="782"/>
      <c r="H88" s="782"/>
      <c r="I88" s="782"/>
      <c r="J88" s="782"/>
      <c r="K88" s="782"/>
      <c r="L88" s="782"/>
    </row>
    <row r="90" spans="3:12" x14ac:dyDescent="0.2">
      <c r="D90" s="372" t="s">
        <v>412</v>
      </c>
    </row>
    <row r="91" spans="3:12" ht="63" customHeight="1" x14ac:dyDescent="0.2">
      <c r="D91" s="781" t="s">
        <v>525</v>
      </c>
      <c r="E91" s="772"/>
      <c r="F91" s="772"/>
      <c r="G91" s="772"/>
      <c r="H91" s="772"/>
      <c r="I91" s="772"/>
      <c r="J91" s="772"/>
      <c r="K91" s="772"/>
      <c r="L91" s="773"/>
    </row>
    <row r="93" spans="3:12" x14ac:dyDescent="0.2">
      <c r="D93" s="372" t="s">
        <v>413</v>
      </c>
    </row>
    <row r="94" spans="3:12" ht="31.7" customHeight="1" x14ac:dyDescent="0.2">
      <c r="D94" s="781" t="s">
        <v>348</v>
      </c>
      <c r="E94" s="772"/>
      <c r="F94" s="772"/>
      <c r="G94" s="772"/>
      <c r="H94" s="772"/>
      <c r="I94" s="772"/>
      <c r="J94" s="772"/>
      <c r="K94" s="772"/>
      <c r="L94" s="773"/>
    </row>
    <row r="96" spans="3:12" x14ac:dyDescent="0.2">
      <c r="D96" s="372" t="s">
        <v>414</v>
      </c>
    </row>
    <row r="97" spans="3:12" ht="101.25" customHeight="1" x14ac:dyDescent="0.2">
      <c r="D97" s="781" t="s">
        <v>526</v>
      </c>
      <c r="E97" s="772"/>
      <c r="F97" s="772"/>
      <c r="G97" s="772"/>
      <c r="H97" s="772"/>
      <c r="I97" s="772"/>
      <c r="J97" s="772"/>
      <c r="K97" s="772"/>
      <c r="L97" s="773"/>
    </row>
    <row r="99" spans="3:12" x14ac:dyDescent="0.2">
      <c r="D99" s="372" t="s">
        <v>415</v>
      </c>
    </row>
    <row r="100" spans="3:12" x14ac:dyDescent="0.2">
      <c r="D100" s="781" t="s">
        <v>354</v>
      </c>
      <c r="E100" s="772"/>
      <c r="F100" s="772"/>
      <c r="G100" s="772"/>
      <c r="H100" s="772"/>
      <c r="I100" s="772"/>
      <c r="J100" s="772"/>
      <c r="K100" s="772"/>
      <c r="L100" s="773"/>
    </row>
    <row r="102" spans="3:12" x14ac:dyDescent="0.2">
      <c r="D102" s="372" t="s">
        <v>416</v>
      </c>
    </row>
    <row r="103" spans="3:12" ht="30.75" customHeight="1" x14ac:dyDescent="0.2">
      <c r="D103" s="781" t="s">
        <v>417</v>
      </c>
      <c r="E103" s="772"/>
      <c r="F103" s="772"/>
      <c r="G103" s="772"/>
      <c r="H103" s="772"/>
      <c r="I103" s="772"/>
      <c r="J103" s="772"/>
      <c r="K103" s="772"/>
      <c r="L103" s="773"/>
    </row>
    <row r="105" spans="3:12" x14ac:dyDescent="0.2">
      <c r="D105" s="372" t="s">
        <v>418</v>
      </c>
    </row>
    <row r="106" spans="3:12" ht="29.25" customHeight="1" x14ac:dyDescent="0.2">
      <c r="D106" s="781" t="s">
        <v>358</v>
      </c>
      <c r="E106" s="772"/>
      <c r="F106" s="772"/>
      <c r="G106" s="772"/>
      <c r="H106" s="772"/>
      <c r="I106" s="772"/>
      <c r="J106" s="772"/>
      <c r="K106" s="772"/>
      <c r="L106" s="773"/>
    </row>
    <row r="108" spans="3:12" x14ac:dyDescent="0.2">
      <c r="C108" s="372" t="s">
        <v>513</v>
      </c>
    </row>
    <row r="110" spans="3:12" x14ac:dyDescent="0.2">
      <c r="D110" s="372" t="s">
        <v>419</v>
      </c>
    </row>
    <row r="111" spans="3:12" ht="129" customHeight="1" x14ac:dyDescent="0.2">
      <c r="D111" s="781" t="s">
        <v>527</v>
      </c>
      <c r="E111" s="772"/>
      <c r="F111" s="772"/>
      <c r="G111" s="772"/>
      <c r="H111" s="772"/>
      <c r="I111" s="772"/>
      <c r="J111" s="772"/>
      <c r="K111" s="772"/>
      <c r="L111" s="773"/>
    </row>
    <row r="112" spans="3:12" x14ac:dyDescent="0.2">
      <c r="D112" s="372"/>
    </row>
    <row r="113" spans="3:12" x14ac:dyDescent="0.2">
      <c r="D113" s="780" t="s">
        <v>420</v>
      </c>
      <c r="E113" s="780"/>
      <c r="F113" s="780"/>
      <c r="G113" s="780"/>
      <c r="H113" s="780"/>
      <c r="I113" s="780"/>
      <c r="J113" s="780"/>
      <c r="K113" s="780"/>
      <c r="L113" s="780"/>
    </row>
    <row r="114" spans="3:12" ht="32.25" customHeight="1" x14ac:dyDescent="0.2">
      <c r="D114" s="781" t="s">
        <v>421</v>
      </c>
      <c r="E114" s="772"/>
      <c r="F114" s="772"/>
      <c r="G114" s="772"/>
      <c r="H114" s="772"/>
      <c r="I114" s="772"/>
      <c r="J114" s="772"/>
      <c r="K114" s="772"/>
      <c r="L114" s="773"/>
    </row>
    <row r="116" spans="3:12" x14ac:dyDescent="0.2">
      <c r="D116" s="372" t="s">
        <v>422</v>
      </c>
    </row>
    <row r="117" spans="3:12" ht="81" customHeight="1" x14ac:dyDescent="0.2">
      <c r="D117" s="781" t="s">
        <v>528</v>
      </c>
      <c r="E117" s="772"/>
      <c r="F117" s="772"/>
      <c r="G117" s="772"/>
      <c r="H117" s="772"/>
      <c r="I117" s="772"/>
      <c r="J117" s="772"/>
      <c r="K117" s="772"/>
      <c r="L117" s="773"/>
    </row>
    <row r="119" spans="3:12" x14ac:dyDescent="0.2">
      <c r="C119" s="780" t="s">
        <v>514</v>
      </c>
      <c r="D119" s="780"/>
      <c r="E119" s="780"/>
      <c r="F119" s="780"/>
      <c r="G119" s="780"/>
    </row>
    <row r="121" spans="3:12" x14ac:dyDescent="0.2">
      <c r="D121" s="372" t="s">
        <v>423</v>
      </c>
    </row>
    <row r="122" spans="3:12" ht="219.75" customHeight="1" x14ac:dyDescent="0.2">
      <c r="D122" s="781" t="s">
        <v>529</v>
      </c>
      <c r="E122" s="772"/>
      <c r="F122" s="772"/>
      <c r="G122" s="772"/>
      <c r="H122" s="772"/>
      <c r="I122" s="772"/>
      <c r="J122" s="772"/>
      <c r="K122" s="772"/>
      <c r="L122" s="773"/>
    </row>
    <row r="124" spans="3:12" x14ac:dyDescent="0.2">
      <c r="D124" s="372" t="s">
        <v>424</v>
      </c>
    </row>
    <row r="125" spans="3:12" ht="30" customHeight="1" x14ac:dyDescent="0.2">
      <c r="D125" s="781" t="s">
        <v>425</v>
      </c>
      <c r="E125" s="772"/>
      <c r="F125" s="772"/>
      <c r="G125" s="772"/>
      <c r="H125" s="772"/>
      <c r="I125" s="772"/>
      <c r="J125" s="772"/>
      <c r="K125" s="772"/>
      <c r="L125" s="773"/>
    </row>
    <row r="127" spans="3:12" x14ac:dyDescent="0.2">
      <c r="D127" s="372" t="s">
        <v>426</v>
      </c>
    </row>
    <row r="128" spans="3:12" ht="36.950000000000003" customHeight="1" x14ac:dyDescent="0.2">
      <c r="D128" s="781" t="s">
        <v>427</v>
      </c>
      <c r="E128" s="772"/>
      <c r="F128" s="772"/>
      <c r="G128" s="772"/>
      <c r="H128" s="772"/>
      <c r="I128" s="772"/>
      <c r="J128" s="772"/>
      <c r="K128" s="772"/>
      <c r="L128" s="773"/>
    </row>
    <row r="130" spans="1:12" x14ac:dyDescent="0.2">
      <c r="D130" s="372" t="s">
        <v>428</v>
      </c>
    </row>
    <row r="131" spans="1:12" s="373" customFormat="1" ht="54" customHeight="1" x14ac:dyDescent="0.2">
      <c r="D131" s="781" t="s">
        <v>366</v>
      </c>
      <c r="E131" s="772"/>
      <c r="F131" s="772"/>
      <c r="G131" s="772"/>
      <c r="H131" s="772"/>
      <c r="I131" s="772"/>
      <c r="J131" s="772"/>
      <c r="K131" s="772"/>
      <c r="L131" s="773"/>
    </row>
    <row r="133" spans="1:12" x14ac:dyDescent="0.2">
      <c r="D133" s="372" t="s">
        <v>429</v>
      </c>
    </row>
    <row r="134" spans="1:12" x14ac:dyDescent="0.2">
      <c r="D134" s="781" t="s">
        <v>430</v>
      </c>
      <c r="E134" s="772"/>
      <c r="F134" s="772"/>
      <c r="G134" s="772"/>
      <c r="H134" s="772"/>
      <c r="I134" s="772"/>
      <c r="J134" s="772"/>
      <c r="K134" s="772"/>
      <c r="L134" s="773"/>
    </row>
    <row r="136" spans="1:12" x14ac:dyDescent="0.2">
      <c r="D136" s="372" t="s">
        <v>431</v>
      </c>
    </row>
    <row r="137" spans="1:12" ht="113.25" customHeight="1" x14ac:dyDescent="0.2">
      <c r="D137" s="781" t="s">
        <v>530</v>
      </c>
      <c r="E137" s="772"/>
      <c r="F137" s="772"/>
      <c r="G137" s="772"/>
      <c r="H137" s="772"/>
      <c r="I137" s="772"/>
      <c r="J137" s="772"/>
      <c r="K137" s="772"/>
      <c r="L137" s="773"/>
    </row>
    <row r="139" spans="1:12" x14ac:dyDescent="0.2">
      <c r="A139" s="780" t="s">
        <v>501</v>
      </c>
      <c r="B139" s="780"/>
      <c r="C139" s="780"/>
      <c r="D139" s="780"/>
      <c r="E139" s="780"/>
      <c r="F139" s="780"/>
      <c r="G139" s="780"/>
      <c r="H139" s="780"/>
      <c r="I139" s="780"/>
      <c r="J139" s="780"/>
      <c r="K139" s="780"/>
      <c r="L139" s="780"/>
    </row>
    <row r="140" spans="1:12" s="403" customFormat="1" x14ac:dyDescent="0.2">
      <c r="A140" s="401"/>
      <c r="B140" s="401"/>
      <c r="C140" s="401"/>
      <c r="D140" s="401"/>
      <c r="E140" s="401"/>
      <c r="F140" s="401"/>
      <c r="G140" s="401"/>
      <c r="H140" s="401"/>
      <c r="I140" s="401"/>
      <c r="J140" s="401"/>
      <c r="K140" s="401"/>
      <c r="L140" s="401"/>
    </row>
    <row r="141" spans="1:12" x14ac:dyDescent="0.2">
      <c r="C141" s="402" t="s">
        <v>531</v>
      </c>
    </row>
    <row r="142" spans="1:12" ht="63" customHeight="1" x14ac:dyDescent="0.2">
      <c r="C142" s="790" t="s">
        <v>532</v>
      </c>
      <c r="D142" s="791"/>
      <c r="E142" s="792"/>
      <c r="F142" s="792"/>
      <c r="G142" s="792"/>
      <c r="H142" s="792"/>
      <c r="I142" s="792"/>
      <c r="J142" s="792"/>
      <c r="K142" s="792"/>
      <c r="L142" s="792"/>
    </row>
    <row r="143" spans="1:12" x14ac:dyDescent="0.2">
      <c r="L143" s="373"/>
    </row>
    <row r="144" spans="1:12" x14ac:dyDescent="0.2">
      <c r="C144" s="789" t="s">
        <v>515</v>
      </c>
      <c r="D144" s="784"/>
      <c r="E144" s="784"/>
      <c r="F144" s="784"/>
      <c r="G144" s="784"/>
      <c r="H144" s="784"/>
      <c r="I144" s="784"/>
      <c r="J144" s="784"/>
      <c r="K144" s="784"/>
      <c r="L144" s="784"/>
    </row>
    <row r="146" spans="3:12" x14ac:dyDescent="0.2">
      <c r="D146" s="372" t="s">
        <v>533</v>
      </c>
    </row>
    <row r="147" spans="3:12" ht="69.75" customHeight="1" x14ac:dyDescent="0.2">
      <c r="D147" s="781" t="s">
        <v>534</v>
      </c>
      <c r="E147" s="772"/>
      <c r="F147" s="772"/>
      <c r="G147" s="772"/>
      <c r="H147" s="772"/>
      <c r="I147" s="772"/>
      <c r="J147" s="772"/>
      <c r="K147" s="772"/>
      <c r="L147" s="773"/>
    </row>
    <row r="149" spans="3:12" x14ac:dyDescent="0.2">
      <c r="D149" s="372" t="s">
        <v>536</v>
      </c>
    </row>
    <row r="150" spans="3:12" ht="18" customHeight="1" x14ac:dyDescent="0.2">
      <c r="D150" s="781" t="s">
        <v>535</v>
      </c>
      <c r="E150" s="772"/>
      <c r="F150" s="772"/>
      <c r="G150" s="772"/>
      <c r="H150" s="772"/>
      <c r="I150" s="772"/>
      <c r="J150" s="772"/>
      <c r="K150" s="772"/>
      <c r="L150" s="773"/>
    </row>
    <row r="152" spans="3:12" x14ac:dyDescent="0.2">
      <c r="D152" s="372" t="s">
        <v>538</v>
      </c>
    </row>
    <row r="153" spans="3:12" ht="33" customHeight="1" x14ac:dyDescent="0.2">
      <c r="D153" s="781" t="s">
        <v>537</v>
      </c>
      <c r="E153" s="772"/>
      <c r="F153" s="772"/>
      <c r="G153" s="772"/>
      <c r="H153" s="772"/>
      <c r="I153" s="772"/>
      <c r="J153" s="772"/>
      <c r="K153" s="772"/>
      <c r="L153" s="773"/>
    </row>
    <row r="155" spans="3:12" x14ac:dyDescent="0.2">
      <c r="D155" s="372" t="s">
        <v>540</v>
      </c>
    </row>
    <row r="156" spans="3:12" s="373" customFormat="1" ht="30.75" customHeight="1" x14ac:dyDescent="0.2">
      <c r="D156" s="781" t="s">
        <v>539</v>
      </c>
      <c r="E156" s="772"/>
      <c r="F156" s="772"/>
      <c r="G156" s="772"/>
      <c r="H156" s="772"/>
      <c r="I156" s="772"/>
      <c r="J156" s="772"/>
      <c r="K156" s="772"/>
      <c r="L156" s="773"/>
    </row>
    <row r="157" spans="3:12" s="373" customFormat="1" x14ac:dyDescent="0.2">
      <c r="D157" s="404"/>
      <c r="E157" s="404"/>
      <c r="F157" s="404"/>
      <c r="G157" s="404"/>
      <c r="H157" s="404"/>
      <c r="I157" s="404"/>
      <c r="J157" s="404"/>
      <c r="K157" s="404"/>
      <c r="L157" s="404"/>
    </row>
    <row r="158" spans="3:12" x14ac:dyDescent="0.2">
      <c r="C158" s="402" t="s">
        <v>541</v>
      </c>
    </row>
    <row r="159" spans="3:12" ht="47.25" customHeight="1" x14ac:dyDescent="0.2">
      <c r="C159" s="793" t="s">
        <v>542</v>
      </c>
      <c r="D159" s="774"/>
      <c r="E159" s="774"/>
      <c r="F159" s="774"/>
      <c r="G159" s="774"/>
      <c r="H159" s="774"/>
      <c r="I159" s="774"/>
      <c r="J159" s="774"/>
      <c r="K159" s="774"/>
      <c r="L159" s="774"/>
    </row>
    <row r="161" spans="3:12" s="403" customFormat="1" x14ac:dyDescent="0.2">
      <c r="C161" s="402" t="s">
        <v>543</v>
      </c>
    </row>
    <row r="162" spans="3:12" ht="51.75" customHeight="1" x14ac:dyDescent="0.2">
      <c r="C162" s="793" t="s">
        <v>544</v>
      </c>
      <c r="D162" s="774"/>
      <c r="E162" s="774"/>
      <c r="F162" s="774"/>
      <c r="G162" s="774"/>
      <c r="H162" s="774"/>
      <c r="I162" s="774"/>
      <c r="J162" s="774"/>
      <c r="K162" s="774"/>
      <c r="L162" s="774"/>
    </row>
    <row r="164" spans="3:12" s="403" customFormat="1" x14ac:dyDescent="0.2">
      <c r="C164" s="402" t="s">
        <v>496</v>
      </c>
    </row>
    <row r="165" spans="3:12" ht="31.7" customHeight="1" x14ac:dyDescent="0.2">
      <c r="C165" s="793" t="s">
        <v>463</v>
      </c>
      <c r="D165" s="794"/>
      <c r="E165" s="794"/>
      <c r="F165" s="794"/>
      <c r="G165" s="794"/>
      <c r="H165" s="794"/>
      <c r="I165" s="794"/>
      <c r="J165" s="794"/>
      <c r="K165" s="794"/>
      <c r="L165" s="794"/>
    </row>
    <row r="167" spans="3:12" s="403" customFormat="1" x14ac:dyDescent="0.2">
      <c r="C167" s="402" t="s">
        <v>546</v>
      </c>
    </row>
    <row r="168" spans="3:12" x14ac:dyDescent="0.2">
      <c r="C168" s="774" t="s">
        <v>545</v>
      </c>
      <c r="D168" s="774"/>
      <c r="E168" s="774"/>
      <c r="F168" s="774"/>
      <c r="G168" s="774"/>
      <c r="H168" s="774"/>
      <c r="I168" s="774"/>
      <c r="J168" s="774"/>
      <c r="K168" s="774"/>
      <c r="L168" s="774"/>
    </row>
    <row r="170" spans="3:12" s="403" customFormat="1" x14ac:dyDescent="0.2">
      <c r="C170" s="402" t="s">
        <v>548</v>
      </c>
    </row>
    <row r="171" spans="3:12" ht="30.75" customHeight="1" x14ac:dyDescent="0.2">
      <c r="C171" s="774" t="s">
        <v>547</v>
      </c>
      <c r="D171" s="774"/>
      <c r="E171" s="774"/>
      <c r="F171" s="774"/>
      <c r="G171" s="774"/>
      <c r="H171" s="774"/>
      <c r="I171" s="774"/>
      <c r="J171" s="774"/>
      <c r="K171" s="774"/>
      <c r="L171" s="774"/>
    </row>
    <row r="173" spans="3:12" x14ac:dyDescent="0.2">
      <c r="D173" s="402" t="s">
        <v>503</v>
      </c>
    </row>
    <row r="174" spans="3:12" ht="81.75" customHeight="1" x14ac:dyDescent="0.2">
      <c r="D174" s="781" t="s">
        <v>551</v>
      </c>
      <c r="E174" s="772"/>
      <c r="F174" s="772"/>
      <c r="G174" s="772"/>
      <c r="H174" s="772"/>
      <c r="I174" s="772"/>
      <c r="J174" s="772"/>
      <c r="K174" s="772"/>
      <c r="L174" s="773"/>
    </row>
    <row r="176" spans="3:12" x14ac:dyDescent="0.2">
      <c r="D176" s="372" t="s">
        <v>549</v>
      </c>
    </row>
    <row r="177" spans="4:12" ht="174.75" customHeight="1" x14ac:dyDescent="0.2">
      <c r="D177" s="781" t="s">
        <v>550</v>
      </c>
      <c r="E177" s="772"/>
      <c r="F177" s="772"/>
      <c r="G177" s="772"/>
      <c r="H177" s="772"/>
      <c r="I177" s="772"/>
      <c r="J177" s="772"/>
      <c r="K177" s="772"/>
      <c r="L177" s="773"/>
    </row>
  </sheetData>
  <sheetProtection algorithmName="SHA-512" hashValue="mTPDSHUuVUumTUckYR712bq5yRcdNQUw18N9RmXX4sQ2kGfkPvUKqr0FS/IkmcblwP520Q/F4eF6Vs0dpgat9g==" saltValue="IvTzxbI5YE+Fz/3jREfq5g==" spinCount="100000" sheet="1" objects="1" scenarios="1"/>
  <mergeCells count="60">
    <mergeCell ref="D174:L174"/>
    <mergeCell ref="D177:L177"/>
    <mergeCell ref="C159:L159"/>
    <mergeCell ref="C162:L162"/>
    <mergeCell ref="C165:L165"/>
    <mergeCell ref="C168:L168"/>
    <mergeCell ref="A139:L139"/>
    <mergeCell ref="D134:L134"/>
    <mergeCell ref="D137:L137"/>
    <mergeCell ref="A1:L1"/>
    <mergeCell ref="C171:L171"/>
    <mergeCell ref="C144:L144"/>
    <mergeCell ref="D147:L147"/>
    <mergeCell ref="D150:L150"/>
    <mergeCell ref="D153:L153"/>
    <mergeCell ref="D156:L156"/>
    <mergeCell ref="C142:L142"/>
    <mergeCell ref="B8:L8"/>
    <mergeCell ref="C11:L11"/>
    <mergeCell ref="C14:L14"/>
    <mergeCell ref="B42:D42"/>
    <mergeCell ref="C45:L45"/>
    <mergeCell ref="C48:L48"/>
    <mergeCell ref="C51:L51"/>
    <mergeCell ref="C54:L54"/>
    <mergeCell ref="A2:L2"/>
    <mergeCell ref="A3:L3"/>
    <mergeCell ref="B25:L25"/>
    <mergeCell ref="C30:L30"/>
    <mergeCell ref="C35:L35"/>
    <mergeCell ref="C17:L17"/>
    <mergeCell ref="C20:L20"/>
    <mergeCell ref="C40:L40"/>
    <mergeCell ref="C86:L86"/>
    <mergeCell ref="B56:D56"/>
    <mergeCell ref="C59:L59"/>
    <mergeCell ref="C62:L62"/>
    <mergeCell ref="C65:L65"/>
    <mergeCell ref="D68:L68"/>
    <mergeCell ref="D71:L71"/>
    <mergeCell ref="D74:L74"/>
    <mergeCell ref="D77:L77"/>
    <mergeCell ref="D80:L80"/>
    <mergeCell ref="D83:L83"/>
    <mergeCell ref="D117:L117"/>
    <mergeCell ref="C88:L88"/>
    <mergeCell ref="D91:L91"/>
    <mergeCell ref="D94:L94"/>
    <mergeCell ref="D97:L97"/>
    <mergeCell ref="D100:L100"/>
    <mergeCell ref="D103:L103"/>
    <mergeCell ref="D106:L106"/>
    <mergeCell ref="D111:L111"/>
    <mergeCell ref="D113:L113"/>
    <mergeCell ref="D114:L114"/>
    <mergeCell ref="C119:G119"/>
    <mergeCell ref="D122:L122"/>
    <mergeCell ref="D125:L125"/>
    <mergeCell ref="D128:L128"/>
    <mergeCell ref="D131:L131"/>
  </mergeCells>
  <printOptions horizontalCentered="1"/>
  <pageMargins left="0.5" right="0.5" top="0.75" bottom="0.75" header="0.25" footer="0.25"/>
  <pageSetup scale="93" fitToHeight="0" orientation="landscape" vertic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49"/>
  <sheetViews>
    <sheetView zoomScaleNormal="100" workbookViewId="0">
      <pane ySplit="4" topLeftCell="A5" activePane="bottomLeft" state="frozen"/>
      <selection activeCell="G2" sqref="G2"/>
      <selection pane="bottomLeft" activeCell="N8" sqref="N8"/>
    </sheetView>
  </sheetViews>
  <sheetFormatPr defaultColWidth="8.796875" defaultRowHeight="15" x14ac:dyDescent="0.2"/>
  <cols>
    <col min="1" max="1" width="6.09765625" style="376" customWidth="1"/>
    <col min="2" max="16384" width="8.796875" style="376"/>
  </cols>
  <sheetData>
    <row r="1" spans="1:12" ht="35.25" customHeight="1" x14ac:dyDescent="0.2">
      <c r="A1" s="751" t="s">
        <v>436</v>
      </c>
      <c r="B1" s="751"/>
      <c r="C1" s="751"/>
      <c r="D1" s="751"/>
      <c r="E1" s="751"/>
      <c r="F1" s="751"/>
      <c r="G1" s="751"/>
      <c r="H1" s="751"/>
      <c r="I1" s="751"/>
      <c r="J1" s="769"/>
      <c r="K1" s="769"/>
      <c r="L1" s="769"/>
    </row>
    <row r="2" spans="1:12" ht="41.25" customHeight="1" x14ac:dyDescent="0.2">
      <c r="A2" s="760" t="s">
        <v>439</v>
      </c>
      <c r="B2" s="760"/>
      <c r="C2" s="760"/>
      <c r="D2" s="760"/>
      <c r="E2" s="760"/>
      <c r="F2" s="760"/>
      <c r="G2" s="760"/>
      <c r="H2" s="760"/>
      <c r="I2" s="760"/>
      <c r="J2" s="760"/>
      <c r="K2" s="760"/>
      <c r="L2" s="760"/>
    </row>
    <row r="3" spans="1:12" ht="24" customHeight="1" x14ac:dyDescent="0.2">
      <c r="A3" s="770" t="s">
        <v>62</v>
      </c>
      <c r="B3" s="770"/>
      <c r="C3" s="770"/>
      <c r="D3" s="770"/>
      <c r="E3" s="770"/>
      <c r="F3" s="770"/>
      <c r="G3" s="770"/>
      <c r="H3" s="770"/>
      <c r="I3" s="770"/>
      <c r="J3" s="771"/>
      <c r="K3" s="771"/>
      <c r="L3" s="771"/>
    </row>
    <row r="4" spans="1:12" x14ac:dyDescent="0.2">
      <c r="A4" s="377"/>
      <c r="B4" s="377"/>
      <c r="C4" s="377"/>
      <c r="D4" s="377"/>
      <c r="E4" s="377"/>
      <c r="F4" s="377"/>
      <c r="G4" s="377"/>
      <c r="H4" s="377"/>
      <c r="I4" s="377"/>
      <c r="J4" s="377"/>
      <c r="K4" s="377"/>
      <c r="L4" s="377"/>
    </row>
    <row r="5" spans="1:12" x14ac:dyDescent="0.2">
      <c r="A5" s="379" t="s">
        <v>469</v>
      </c>
      <c r="B5" s="399"/>
      <c r="C5" s="399"/>
      <c r="D5" s="399"/>
      <c r="E5" s="399"/>
      <c r="F5" s="399"/>
      <c r="G5" s="399"/>
      <c r="H5" s="399"/>
      <c r="I5" s="399"/>
      <c r="J5" s="399"/>
      <c r="K5" s="399"/>
      <c r="L5" s="399"/>
    </row>
    <row r="6" spans="1:12" x14ac:dyDescent="0.2">
      <c r="A6" s="399"/>
      <c r="B6" s="399"/>
      <c r="C6" s="399"/>
      <c r="D6" s="399"/>
      <c r="E6" s="399"/>
      <c r="F6" s="399"/>
      <c r="G6" s="399"/>
      <c r="H6" s="399"/>
      <c r="I6" s="399"/>
      <c r="J6" s="399"/>
      <c r="K6" s="399"/>
      <c r="L6" s="399"/>
    </row>
    <row r="7" spans="1:12" x14ac:dyDescent="0.2">
      <c r="A7" s="399"/>
      <c r="B7" s="381" t="s">
        <v>470</v>
      </c>
      <c r="D7" s="379"/>
      <c r="E7" s="399"/>
      <c r="F7" s="399"/>
      <c r="G7" s="399"/>
      <c r="H7" s="399"/>
      <c r="I7" s="399"/>
      <c r="J7" s="399"/>
      <c r="K7" s="399"/>
      <c r="L7" s="399"/>
    </row>
    <row r="8" spans="1:12" ht="238.5" customHeight="1" x14ac:dyDescent="0.2">
      <c r="A8" s="399"/>
      <c r="B8" s="753" t="s">
        <v>471</v>
      </c>
      <c r="C8" s="772"/>
      <c r="D8" s="772"/>
      <c r="E8" s="772"/>
      <c r="F8" s="772"/>
      <c r="G8" s="772"/>
      <c r="H8" s="772"/>
      <c r="I8" s="772"/>
      <c r="J8" s="772"/>
      <c r="K8" s="772"/>
      <c r="L8" s="773"/>
    </row>
    <row r="9" spans="1:12" x14ac:dyDescent="0.2">
      <c r="A9" s="399"/>
      <c r="B9" s="399"/>
      <c r="C9" s="399"/>
      <c r="D9" s="399"/>
      <c r="E9" s="399"/>
      <c r="F9" s="399"/>
      <c r="G9" s="399"/>
      <c r="H9" s="399"/>
      <c r="I9" s="399"/>
      <c r="J9" s="399"/>
      <c r="K9" s="399"/>
      <c r="L9" s="399"/>
    </row>
    <row r="10" spans="1:12" x14ac:dyDescent="0.2">
      <c r="A10" s="381" t="s">
        <v>448</v>
      </c>
      <c r="B10" s="379"/>
      <c r="C10" s="377"/>
      <c r="D10" s="377"/>
      <c r="E10" s="377"/>
      <c r="F10" s="377"/>
      <c r="G10" s="377"/>
      <c r="H10" s="377"/>
      <c r="I10" s="377"/>
      <c r="J10" s="377"/>
      <c r="K10" s="377"/>
      <c r="L10" s="377"/>
    </row>
    <row r="11" spans="1:12" x14ac:dyDescent="0.2">
      <c r="A11" s="377"/>
      <c r="B11" s="377"/>
      <c r="C11" s="377"/>
      <c r="D11" s="377"/>
      <c r="E11" s="377"/>
      <c r="F11" s="377"/>
      <c r="G11" s="377"/>
      <c r="H11" s="377"/>
      <c r="I11" s="377"/>
      <c r="J11" s="377"/>
      <c r="K11" s="377"/>
      <c r="L11" s="377"/>
    </row>
    <row r="12" spans="1:12" x14ac:dyDescent="0.2">
      <c r="A12" s="377"/>
      <c r="B12" s="381" t="s">
        <v>460</v>
      </c>
      <c r="D12" s="379"/>
      <c r="E12" s="377"/>
      <c r="F12" s="377"/>
      <c r="G12" s="377"/>
      <c r="H12" s="377"/>
      <c r="I12" s="377"/>
      <c r="J12" s="377"/>
      <c r="K12" s="377"/>
      <c r="L12" s="377"/>
    </row>
    <row r="13" spans="1:12" ht="66.75" customHeight="1" x14ac:dyDescent="0.2">
      <c r="A13" s="377"/>
      <c r="B13" s="753" t="s">
        <v>449</v>
      </c>
      <c r="C13" s="772"/>
      <c r="D13" s="772"/>
      <c r="E13" s="772"/>
      <c r="F13" s="772"/>
      <c r="G13" s="772"/>
      <c r="H13" s="772"/>
      <c r="I13" s="772"/>
      <c r="J13" s="772"/>
      <c r="K13" s="772"/>
      <c r="L13" s="773"/>
    </row>
    <row r="14" spans="1:12" x14ac:dyDescent="0.2">
      <c r="A14" s="377"/>
      <c r="B14" s="377"/>
      <c r="C14" s="377"/>
      <c r="D14" s="377"/>
      <c r="E14" s="377"/>
      <c r="F14" s="377"/>
      <c r="G14" s="377"/>
      <c r="H14" s="377"/>
      <c r="I14" s="377"/>
      <c r="J14" s="377"/>
      <c r="K14" s="377"/>
      <c r="L14" s="377"/>
    </row>
    <row r="15" spans="1:12" x14ac:dyDescent="0.2">
      <c r="A15" s="379" t="s">
        <v>451</v>
      </c>
      <c r="B15" s="399"/>
      <c r="C15" s="399"/>
      <c r="D15" s="399"/>
      <c r="E15" s="399"/>
      <c r="F15" s="399"/>
      <c r="G15" s="399"/>
      <c r="H15" s="399"/>
      <c r="I15" s="399"/>
      <c r="J15" s="399"/>
      <c r="K15" s="399"/>
      <c r="L15" s="399"/>
    </row>
    <row r="16" spans="1:12" x14ac:dyDescent="0.2">
      <c r="A16" s="379"/>
      <c r="B16" s="399"/>
      <c r="C16" s="399"/>
      <c r="D16" s="399"/>
      <c r="E16" s="399"/>
      <c r="F16" s="399"/>
      <c r="G16" s="399"/>
      <c r="H16" s="399"/>
      <c r="I16" s="399"/>
      <c r="J16" s="399"/>
      <c r="K16" s="399"/>
      <c r="L16" s="399"/>
    </row>
    <row r="17" spans="1:12" x14ac:dyDescent="0.2">
      <c r="A17" s="399"/>
      <c r="B17" s="379" t="s">
        <v>459</v>
      </c>
      <c r="C17" s="399"/>
      <c r="D17" s="399"/>
      <c r="E17" s="399"/>
      <c r="F17" s="399"/>
      <c r="G17" s="399"/>
      <c r="H17" s="399"/>
      <c r="I17" s="399"/>
      <c r="J17" s="399"/>
      <c r="K17" s="399"/>
      <c r="L17" s="399"/>
    </row>
    <row r="18" spans="1:12" ht="133.5" customHeight="1" x14ac:dyDescent="0.2">
      <c r="A18" s="399"/>
      <c r="B18" s="753" t="s">
        <v>452</v>
      </c>
      <c r="C18" s="772"/>
      <c r="D18" s="772"/>
      <c r="E18" s="772"/>
      <c r="F18" s="772"/>
      <c r="G18" s="772"/>
      <c r="H18" s="772"/>
      <c r="I18" s="772"/>
      <c r="J18" s="772"/>
      <c r="K18" s="772"/>
      <c r="L18" s="773"/>
    </row>
    <row r="19" spans="1:12" x14ac:dyDescent="0.2">
      <c r="A19" s="399"/>
      <c r="B19" s="399"/>
      <c r="C19" s="399"/>
      <c r="D19" s="399"/>
      <c r="E19" s="399"/>
      <c r="F19" s="399"/>
      <c r="G19" s="399"/>
      <c r="H19" s="399"/>
      <c r="I19" s="399"/>
      <c r="J19" s="399"/>
      <c r="K19" s="399"/>
      <c r="L19" s="399"/>
    </row>
    <row r="20" spans="1:12" x14ac:dyDescent="0.2">
      <c r="A20" s="399"/>
      <c r="B20" s="379" t="s">
        <v>458</v>
      </c>
      <c r="C20" s="399"/>
      <c r="D20" s="399"/>
      <c r="E20" s="399"/>
      <c r="F20" s="399"/>
      <c r="G20" s="399"/>
      <c r="H20" s="399"/>
      <c r="I20" s="399"/>
      <c r="J20" s="399"/>
      <c r="K20" s="399"/>
      <c r="L20" s="399"/>
    </row>
    <row r="21" spans="1:12" ht="167.25" customHeight="1" x14ac:dyDescent="0.2">
      <c r="A21" s="399"/>
      <c r="B21" s="753" t="s">
        <v>453</v>
      </c>
      <c r="C21" s="772"/>
      <c r="D21" s="772"/>
      <c r="E21" s="772"/>
      <c r="F21" s="772"/>
      <c r="G21" s="772"/>
      <c r="H21" s="772"/>
      <c r="I21" s="772"/>
      <c r="J21" s="772"/>
      <c r="K21" s="772"/>
      <c r="L21" s="773"/>
    </row>
    <row r="22" spans="1:12" x14ac:dyDescent="0.2">
      <c r="A22" s="399"/>
      <c r="B22" s="399"/>
      <c r="C22" s="399"/>
      <c r="D22" s="399"/>
      <c r="E22" s="399"/>
      <c r="F22" s="399"/>
      <c r="G22" s="399"/>
      <c r="H22" s="399"/>
      <c r="I22" s="399"/>
      <c r="J22" s="399"/>
      <c r="K22" s="399"/>
      <c r="L22" s="399"/>
    </row>
    <row r="23" spans="1:12" x14ac:dyDescent="0.2">
      <c r="A23" s="399"/>
      <c r="B23" s="379" t="s">
        <v>455</v>
      </c>
      <c r="C23" s="399"/>
      <c r="D23" s="399"/>
      <c r="E23" s="399"/>
      <c r="F23" s="399"/>
      <c r="G23" s="399"/>
      <c r="H23" s="399"/>
      <c r="I23" s="399"/>
      <c r="J23" s="399"/>
      <c r="K23" s="399"/>
      <c r="L23" s="399"/>
    </row>
    <row r="24" spans="1:12" ht="52.5" customHeight="1" x14ac:dyDescent="0.2">
      <c r="A24" s="399"/>
      <c r="B24" s="753" t="s">
        <v>456</v>
      </c>
      <c r="C24" s="772"/>
      <c r="D24" s="772"/>
      <c r="E24" s="772"/>
      <c r="F24" s="772"/>
      <c r="G24" s="772"/>
      <c r="H24" s="772"/>
      <c r="I24" s="772"/>
      <c r="J24" s="772"/>
      <c r="K24" s="772"/>
      <c r="L24" s="773"/>
    </row>
    <row r="25" spans="1:12" x14ac:dyDescent="0.2">
      <c r="A25" s="399"/>
      <c r="B25" s="399"/>
      <c r="C25" s="399"/>
      <c r="D25" s="399"/>
      <c r="E25" s="399"/>
      <c r="F25" s="399"/>
      <c r="G25" s="399"/>
      <c r="H25" s="399"/>
      <c r="I25" s="399"/>
      <c r="J25" s="399"/>
      <c r="K25" s="399"/>
      <c r="L25" s="399"/>
    </row>
    <row r="26" spans="1:12" x14ac:dyDescent="0.2">
      <c r="A26" s="399"/>
      <c r="B26" s="379" t="s">
        <v>457</v>
      </c>
      <c r="C26" s="399"/>
      <c r="D26" s="399"/>
      <c r="E26" s="399"/>
      <c r="F26" s="399"/>
      <c r="G26" s="399"/>
      <c r="H26" s="399"/>
      <c r="I26" s="399"/>
      <c r="J26" s="399"/>
      <c r="K26" s="399"/>
      <c r="L26" s="399"/>
    </row>
    <row r="27" spans="1:12" ht="68.25" customHeight="1" x14ac:dyDescent="0.2">
      <c r="A27" s="399"/>
      <c r="B27" s="753" t="s">
        <v>461</v>
      </c>
      <c r="C27" s="772"/>
      <c r="D27" s="772"/>
      <c r="E27" s="772"/>
      <c r="F27" s="772"/>
      <c r="G27" s="772"/>
      <c r="H27" s="772"/>
      <c r="I27" s="772"/>
      <c r="J27" s="772"/>
      <c r="K27" s="772"/>
      <c r="L27" s="773"/>
    </row>
    <row r="28" spans="1:12" x14ac:dyDescent="0.2">
      <c r="A28" s="399"/>
      <c r="B28" s="399"/>
      <c r="C28" s="399"/>
      <c r="D28" s="399"/>
      <c r="E28" s="399"/>
      <c r="F28" s="399"/>
      <c r="G28" s="399"/>
      <c r="H28" s="399"/>
      <c r="I28" s="399"/>
      <c r="J28" s="399"/>
      <c r="K28" s="399"/>
      <c r="L28" s="399"/>
    </row>
    <row r="29" spans="1:12" x14ac:dyDescent="0.2">
      <c r="A29" s="399"/>
      <c r="B29" s="379" t="s">
        <v>462</v>
      </c>
      <c r="C29" s="399"/>
      <c r="D29" s="399"/>
      <c r="E29" s="399"/>
      <c r="F29" s="399"/>
      <c r="G29" s="399"/>
      <c r="H29" s="399"/>
      <c r="I29" s="399"/>
      <c r="J29" s="399"/>
      <c r="K29" s="399"/>
      <c r="L29" s="399"/>
    </row>
    <row r="30" spans="1:12" ht="37.5" customHeight="1" x14ac:dyDescent="0.2">
      <c r="A30" s="399"/>
      <c r="B30" s="753" t="s">
        <v>463</v>
      </c>
      <c r="C30" s="772"/>
      <c r="D30" s="772"/>
      <c r="E30" s="772"/>
      <c r="F30" s="772"/>
      <c r="G30" s="772"/>
      <c r="H30" s="772"/>
      <c r="I30" s="772"/>
      <c r="J30" s="772"/>
      <c r="K30" s="772"/>
      <c r="L30" s="773"/>
    </row>
    <row r="31" spans="1:12" x14ac:dyDescent="0.2">
      <c r="A31" s="399"/>
      <c r="B31" s="399"/>
      <c r="C31" s="399"/>
      <c r="D31" s="399"/>
      <c r="E31" s="399"/>
      <c r="F31" s="399"/>
      <c r="G31" s="399"/>
      <c r="H31" s="399"/>
      <c r="I31" s="399"/>
      <c r="J31" s="399"/>
      <c r="K31" s="399"/>
      <c r="L31" s="399"/>
    </row>
    <row r="32" spans="1:12" x14ac:dyDescent="0.2">
      <c r="A32" s="399"/>
      <c r="B32" s="379" t="s">
        <v>465</v>
      </c>
      <c r="C32" s="399"/>
      <c r="D32" s="399"/>
      <c r="E32" s="399"/>
      <c r="F32" s="399"/>
      <c r="G32" s="399"/>
      <c r="H32" s="399"/>
      <c r="I32" s="399"/>
      <c r="J32" s="399"/>
      <c r="K32" s="399"/>
      <c r="L32" s="399"/>
    </row>
    <row r="33" spans="1:12" ht="20.25" customHeight="1" x14ac:dyDescent="0.2">
      <c r="A33" s="399"/>
      <c r="B33" s="753" t="s">
        <v>464</v>
      </c>
      <c r="C33" s="772"/>
      <c r="D33" s="772"/>
      <c r="E33" s="772"/>
      <c r="F33" s="772"/>
      <c r="G33" s="772"/>
      <c r="H33" s="772"/>
      <c r="I33" s="772"/>
      <c r="J33" s="772"/>
      <c r="K33" s="772"/>
      <c r="L33" s="773"/>
    </row>
    <row r="34" spans="1:12" x14ac:dyDescent="0.2">
      <c r="A34" s="399"/>
      <c r="B34" s="399"/>
      <c r="C34" s="399"/>
      <c r="D34" s="399"/>
      <c r="E34" s="399"/>
      <c r="F34" s="399"/>
      <c r="G34" s="399"/>
      <c r="H34" s="399"/>
      <c r="I34" s="399"/>
      <c r="J34" s="399"/>
      <c r="K34" s="399"/>
      <c r="L34" s="399"/>
    </row>
    <row r="35" spans="1:12" x14ac:dyDescent="0.2">
      <c r="A35" s="378" t="s">
        <v>450</v>
      </c>
      <c r="B35" s="399"/>
      <c r="C35" s="399"/>
      <c r="D35" s="399"/>
      <c r="E35" s="399"/>
      <c r="F35" s="399"/>
      <c r="G35" s="399"/>
      <c r="H35" s="399"/>
      <c r="I35" s="399"/>
      <c r="J35" s="399"/>
      <c r="K35" s="399"/>
      <c r="L35" s="399"/>
    </row>
    <row r="36" spans="1:12" x14ac:dyDescent="0.2">
      <c r="A36" s="399"/>
      <c r="B36" s="399"/>
      <c r="C36" s="399"/>
      <c r="D36" s="399"/>
      <c r="E36" s="399"/>
      <c r="F36" s="399"/>
      <c r="G36" s="399"/>
      <c r="H36" s="399"/>
      <c r="I36" s="399"/>
      <c r="J36" s="399"/>
      <c r="K36" s="399"/>
      <c r="L36" s="399"/>
    </row>
    <row r="37" spans="1:12" x14ac:dyDescent="0.2">
      <c r="A37" s="399"/>
      <c r="B37" s="379" t="s">
        <v>447</v>
      </c>
      <c r="C37" s="399"/>
      <c r="D37" s="399"/>
      <c r="E37" s="399"/>
      <c r="F37" s="399"/>
      <c r="G37" s="399"/>
      <c r="H37" s="399"/>
      <c r="I37" s="399"/>
      <c r="J37" s="399"/>
      <c r="K37" s="399"/>
      <c r="L37" s="399"/>
    </row>
    <row r="38" spans="1:12" ht="33" customHeight="1" x14ac:dyDescent="0.2">
      <c r="A38" s="399"/>
      <c r="B38" s="795" t="s">
        <v>446</v>
      </c>
      <c r="C38" s="795"/>
      <c r="D38" s="795"/>
      <c r="E38" s="795"/>
      <c r="F38" s="795"/>
      <c r="G38" s="795"/>
      <c r="H38" s="795"/>
      <c r="I38" s="795"/>
      <c r="J38" s="795"/>
      <c r="K38" s="795"/>
      <c r="L38" s="795"/>
    </row>
    <row r="39" spans="1:12" x14ac:dyDescent="0.2">
      <c r="A39" s="399"/>
      <c r="B39" s="399"/>
      <c r="C39" s="399"/>
      <c r="D39" s="399"/>
      <c r="E39" s="399"/>
      <c r="F39" s="399"/>
      <c r="G39" s="399"/>
      <c r="H39" s="399"/>
      <c r="I39" s="399"/>
      <c r="J39" s="399"/>
      <c r="K39" s="399"/>
      <c r="L39" s="399"/>
    </row>
    <row r="40" spans="1:12" x14ac:dyDescent="0.2">
      <c r="A40" s="377"/>
      <c r="B40" s="380" t="s">
        <v>445</v>
      </c>
      <c r="C40" s="377"/>
      <c r="D40" s="377"/>
      <c r="E40" s="377"/>
      <c r="F40" s="377"/>
      <c r="G40" s="377"/>
      <c r="H40" s="377"/>
      <c r="I40" s="377"/>
      <c r="J40" s="377"/>
      <c r="K40" s="377"/>
      <c r="L40" s="377"/>
    </row>
    <row r="41" spans="1:12" ht="195.75" customHeight="1" x14ac:dyDescent="0.2">
      <c r="A41" s="377"/>
      <c r="B41" s="753" t="s">
        <v>444</v>
      </c>
      <c r="C41" s="754"/>
      <c r="D41" s="754"/>
      <c r="E41" s="754"/>
      <c r="F41" s="754"/>
      <c r="G41" s="754"/>
      <c r="H41" s="754"/>
      <c r="I41" s="754"/>
      <c r="J41" s="754"/>
      <c r="K41" s="754"/>
      <c r="L41" s="759"/>
    </row>
    <row r="42" spans="1:12" x14ac:dyDescent="0.2">
      <c r="A42" s="377"/>
      <c r="C42" s="377"/>
      <c r="D42" s="377"/>
      <c r="E42" s="377"/>
      <c r="F42" s="377"/>
      <c r="G42" s="377"/>
      <c r="H42" s="377"/>
      <c r="I42" s="377"/>
      <c r="J42" s="377"/>
      <c r="K42" s="377"/>
      <c r="L42" s="377"/>
    </row>
    <row r="43" spans="1:12" x14ac:dyDescent="0.2">
      <c r="A43" s="377"/>
      <c r="B43" s="380" t="s">
        <v>437</v>
      </c>
      <c r="C43" s="377"/>
      <c r="D43" s="377"/>
      <c r="E43" s="377"/>
      <c r="F43" s="377"/>
      <c r="G43" s="377"/>
      <c r="H43" s="377"/>
      <c r="I43" s="377"/>
      <c r="J43" s="377"/>
      <c r="K43" s="377"/>
      <c r="L43" s="377"/>
    </row>
    <row r="44" spans="1:12" ht="192" customHeight="1" x14ac:dyDescent="0.2">
      <c r="A44" s="377"/>
      <c r="B44" s="795" t="s">
        <v>438</v>
      </c>
      <c r="C44" s="795"/>
      <c r="D44" s="795"/>
      <c r="E44" s="795"/>
      <c r="F44" s="795"/>
      <c r="G44" s="795"/>
      <c r="H44" s="795"/>
      <c r="I44" s="795"/>
      <c r="J44" s="795"/>
      <c r="K44" s="795"/>
      <c r="L44" s="795"/>
    </row>
    <row r="45" spans="1:12" x14ac:dyDescent="0.2">
      <c r="A45" s="377"/>
      <c r="B45" s="136"/>
      <c r="C45" s="136"/>
      <c r="D45" s="136"/>
      <c r="E45" s="136"/>
      <c r="F45" s="136"/>
      <c r="G45" s="136"/>
      <c r="H45" s="136"/>
      <c r="I45" s="136"/>
      <c r="J45" s="136"/>
      <c r="K45" s="136"/>
      <c r="L45" s="136"/>
    </row>
    <row r="46" spans="1:12" x14ac:dyDescent="0.2">
      <c r="A46" s="379" t="s">
        <v>466</v>
      </c>
      <c r="B46" s="136"/>
      <c r="C46" s="136"/>
      <c r="D46" s="136"/>
      <c r="E46" s="136"/>
      <c r="F46" s="136"/>
      <c r="G46" s="136"/>
      <c r="H46" s="136"/>
      <c r="I46" s="136"/>
      <c r="J46" s="136"/>
      <c r="K46" s="136"/>
      <c r="L46" s="136"/>
    </row>
    <row r="47" spans="1:12" x14ac:dyDescent="0.2">
      <c r="A47" s="399"/>
      <c r="B47" s="136"/>
      <c r="C47" s="136"/>
      <c r="D47" s="136"/>
      <c r="E47" s="136"/>
      <c r="F47" s="136"/>
      <c r="G47" s="136"/>
      <c r="H47" s="136"/>
      <c r="I47" s="136"/>
      <c r="J47" s="136"/>
      <c r="K47" s="136"/>
      <c r="L47" s="136"/>
    </row>
    <row r="48" spans="1:12" ht="15.6" customHeight="1" x14ac:dyDescent="0.2">
      <c r="A48" s="399"/>
      <c r="B48" s="380" t="s">
        <v>467</v>
      </c>
      <c r="C48" s="399"/>
      <c r="D48" s="399"/>
      <c r="E48" s="399"/>
      <c r="F48" s="399"/>
      <c r="G48" s="399"/>
      <c r="H48" s="399"/>
      <c r="I48" s="399"/>
      <c r="J48" s="399"/>
      <c r="K48" s="399"/>
      <c r="L48" s="399"/>
    </row>
    <row r="49" spans="1:12" ht="73.5" customHeight="1" x14ac:dyDescent="0.2">
      <c r="A49" s="399"/>
      <c r="B49" s="753" t="s">
        <v>468</v>
      </c>
      <c r="C49" s="754"/>
      <c r="D49" s="754"/>
      <c r="E49" s="754"/>
      <c r="F49" s="754"/>
      <c r="G49" s="754"/>
      <c r="H49" s="754"/>
      <c r="I49" s="754"/>
      <c r="J49" s="754"/>
      <c r="K49" s="754"/>
      <c r="L49" s="759"/>
    </row>
  </sheetData>
  <sheetProtection algorithmName="SHA-512" hashValue="7A+hqZLVp03eYwnNugPuELJJdFvNNz/BuLBqHibDAi+QsDiQInEgLEOQkqK3cmneIf4PSCNkDs/snZO+3DP/EQ==" saltValue="Kp52+hO/w7CjXTxOEsPBgQ==" spinCount="100000" sheet="1" objects="1" scenarios="1"/>
  <mergeCells count="15">
    <mergeCell ref="A1:L1"/>
    <mergeCell ref="A2:L2"/>
    <mergeCell ref="A3:L3"/>
    <mergeCell ref="B13:L13"/>
    <mergeCell ref="B8:L8"/>
    <mergeCell ref="B49:L49"/>
    <mergeCell ref="B38:L38"/>
    <mergeCell ref="B18:L18"/>
    <mergeCell ref="B21:L21"/>
    <mergeCell ref="B24:L24"/>
    <mergeCell ref="B27:L27"/>
    <mergeCell ref="B30:L30"/>
    <mergeCell ref="B33:L33"/>
    <mergeCell ref="B41:L41"/>
    <mergeCell ref="B44:L44"/>
  </mergeCells>
  <pageMargins left="0.5" right="0.5" top="0.75" bottom="0.75" header="0.3" footer="0.3"/>
  <pageSetup scale="95" fitToHeight="0" orientation="landscape" r:id="rId1"/>
  <headerFooter>
    <oddFooter>&amp;R&amp;P OF &amp;N</oddFooter>
  </headerFooter>
  <rowBreaks count="1" manualBreakCount="1">
    <brk id="41"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I7"/>
  <sheetViews>
    <sheetView zoomScale="80" zoomScaleNormal="80" workbookViewId="0">
      <selection activeCell="C3" sqref="C3"/>
    </sheetView>
  </sheetViews>
  <sheetFormatPr defaultColWidth="8.796875" defaultRowHeight="15" x14ac:dyDescent="0.2"/>
  <cols>
    <col min="1" max="1" width="20.69921875" style="118" customWidth="1"/>
    <col min="2" max="2" width="16.796875" style="118" customWidth="1"/>
    <col min="3" max="3" width="18.796875" style="118" customWidth="1"/>
    <col min="4" max="4" width="13.69921875" style="118" customWidth="1"/>
    <col min="5" max="5" width="13.5" style="118" customWidth="1"/>
    <col min="6" max="6" width="17.5" style="118" customWidth="1"/>
    <col min="7" max="7" width="14.796875" style="118" customWidth="1"/>
    <col min="8" max="8" width="15.5" style="118" customWidth="1"/>
    <col min="9" max="16384" width="8.796875" style="118"/>
  </cols>
  <sheetData>
    <row r="1" spans="1:9" ht="27" x14ac:dyDescent="0.35">
      <c r="A1" s="457" t="s">
        <v>85</v>
      </c>
      <c r="B1" s="457"/>
      <c r="C1" s="457"/>
      <c r="D1" s="457"/>
      <c r="E1" s="457"/>
      <c r="F1" s="457"/>
      <c r="G1" s="457"/>
      <c r="H1" s="457"/>
    </row>
    <row r="2" spans="1:9" x14ac:dyDescent="0.2">
      <c r="A2" s="156"/>
      <c r="B2" s="50"/>
      <c r="C2" s="165"/>
      <c r="D2" s="165"/>
      <c r="E2" s="165"/>
      <c r="F2" s="165"/>
      <c r="G2" s="165"/>
      <c r="H2" s="165"/>
    </row>
    <row r="3" spans="1:9" x14ac:dyDescent="0.2">
      <c r="A3" s="163" t="str">
        <f>Introduction!A3</f>
        <v xml:space="preserve">Version: </v>
      </c>
      <c r="B3" s="50">
        <f>Introduction!B3</f>
        <v>2.41</v>
      </c>
      <c r="C3" s="165"/>
      <c r="D3" s="165"/>
      <c r="E3" s="165"/>
      <c r="F3" s="165"/>
      <c r="G3" s="165"/>
      <c r="H3" s="165"/>
    </row>
    <row r="4" spans="1:9" x14ac:dyDescent="0.2">
      <c r="A4" s="165"/>
      <c r="B4" s="165"/>
      <c r="C4" s="165"/>
      <c r="D4" s="165"/>
      <c r="E4" s="165"/>
      <c r="F4" s="165"/>
      <c r="G4" s="165"/>
      <c r="H4" s="165"/>
    </row>
    <row r="5" spans="1:9" ht="244.5" customHeight="1" x14ac:dyDescent="0.2">
      <c r="A5" s="454" t="s">
        <v>300</v>
      </c>
      <c r="B5" s="455" t="s">
        <v>299</v>
      </c>
      <c r="C5" s="455"/>
      <c r="D5" s="455"/>
      <c r="E5" s="455"/>
      <c r="F5" s="455"/>
      <c r="G5" s="455"/>
      <c r="H5" s="456"/>
      <c r="I5" s="155"/>
    </row>
    <row r="6" spans="1:9" ht="105" customHeight="1" x14ac:dyDescent="0.2">
      <c r="A6" s="454"/>
      <c r="B6" s="455"/>
      <c r="C6" s="455"/>
      <c r="D6" s="455"/>
      <c r="E6" s="455"/>
      <c r="F6" s="455"/>
      <c r="G6" s="455"/>
      <c r="H6" s="456"/>
      <c r="I6" s="155"/>
    </row>
    <row r="7" spans="1:9" ht="74.25" customHeight="1" x14ac:dyDescent="0.2">
      <c r="A7" s="454"/>
      <c r="B7" s="455"/>
      <c r="C7" s="455"/>
      <c r="D7" s="455"/>
      <c r="E7" s="455"/>
      <c r="F7" s="455"/>
      <c r="G7" s="455"/>
      <c r="H7" s="456"/>
      <c r="I7" s="155"/>
    </row>
  </sheetData>
  <sheetProtection algorithmName="SHA-512" hashValue="qvQkuc0yXIkvgOO4FVDQqMbWm4qwLyp9haNzEz8S8H7gsfVgEIU3FgHGZH52Nn+HdnqMsXRTXppZ270OfgBErQ==" saltValue="GckAggkR6rctaa+bJrSrZg==" spinCount="100000" sheet="1" objects="1" scenarios="1"/>
  <mergeCells count="3">
    <mergeCell ref="A5:A7"/>
    <mergeCell ref="B5:H7"/>
    <mergeCell ref="A1:H1"/>
  </mergeCells>
  <printOptions horizontalCentered="1"/>
  <pageMargins left="0.5" right="0.5" top="1" bottom="1" header="0.5" footer="0.5"/>
  <pageSetup scale="70" orientation="landscape" r:id="rId1"/>
  <headerFooter>
    <oddFooter>&amp;L&amp;F&amp;R&amp;P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J67"/>
  <sheetViews>
    <sheetView zoomScale="90" zoomScaleNormal="90" zoomScaleSheetLayoutView="100" workbookViewId="0">
      <pane ySplit="4" topLeftCell="A5" activePane="bottomLeft" state="frozen"/>
      <selection activeCell="G2" sqref="G2"/>
      <selection pane="bottomLeft" activeCell="G32" sqref="G32"/>
    </sheetView>
  </sheetViews>
  <sheetFormatPr defaultColWidth="8.796875" defaultRowHeight="15" x14ac:dyDescent="0.2"/>
  <cols>
    <col min="1" max="1" width="0.5" style="127" customWidth="1"/>
    <col min="2" max="2" width="1" style="127" customWidth="1"/>
    <col min="3" max="3" width="16.3984375" style="127" customWidth="1"/>
    <col min="4" max="4" width="12.8984375" style="127" customWidth="1"/>
    <col min="5" max="5" width="31.19921875" style="127" customWidth="1"/>
    <col min="6" max="6" width="11.09765625" style="127" customWidth="1"/>
    <col min="7" max="7" width="13" style="127" customWidth="1"/>
    <col min="8" max="8" width="22.69921875" style="127" customWidth="1"/>
    <col min="9" max="9" width="10.59765625" style="127" customWidth="1"/>
    <col min="10" max="10" width="1.19921875" style="127" customWidth="1"/>
    <col min="11" max="16384" width="8.796875" style="127"/>
  </cols>
  <sheetData>
    <row r="1" spans="1:10" ht="30" x14ac:dyDescent="0.2">
      <c r="B1" s="476" t="s">
        <v>276</v>
      </c>
      <c r="C1" s="476"/>
      <c r="D1" s="476"/>
      <c r="E1" s="476"/>
      <c r="F1" s="476"/>
      <c r="G1" s="476"/>
      <c r="H1" s="476"/>
      <c r="I1" s="476"/>
      <c r="J1" s="476"/>
    </row>
    <row r="2" spans="1:10" ht="19.149999999999999" customHeight="1" thickBot="1" x14ac:dyDescent="0.25">
      <c r="A2" s="139"/>
      <c r="B2" s="492" t="s">
        <v>26</v>
      </c>
      <c r="C2" s="493"/>
      <c r="D2" s="494">
        <f>'Facility Information'!$C$4</f>
        <v>0</v>
      </c>
      <c r="E2" s="494"/>
      <c r="F2" s="494"/>
      <c r="G2" s="234" t="s">
        <v>25</v>
      </c>
      <c r="H2" s="491">
        <f>'Facility Information'!C12</f>
        <v>0</v>
      </c>
      <c r="I2" s="491"/>
      <c r="J2" s="137"/>
    </row>
    <row r="3" spans="1:10" ht="19.149999999999999" customHeight="1" x14ac:dyDescent="0.2">
      <c r="A3" s="139"/>
      <c r="B3" s="460" t="s">
        <v>271</v>
      </c>
      <c r="C3" s="461"/>
      <c r="D3" s="461"/>
      <c r="E3" s="461"/>
      <c r="F3" s="462"/>
      <c r="G3" s="483" t="str">
        <f>'Facility Information'!$C$15</f>
        <v>IIAR 2-2021 (2021-Present)</v>
      </c>
      <c r="H3" s="484"/>
      <c r="I3" s="484"/>
      <c r="J3" s="485"/>
    </row>
    <row r="4" spans="1:10" ht="18.600000000000001" customHeight="1" x14ac:dyDescent="0.2">
      <c r="B4" s="489" t="s">
        <v>39</v>
      </c>
      <c r="C4" s="490"/>
      <c r="D4" s="225">
        <f>'Facility Information'!$C$10</f>
        <v>0</v>
      </c>
      <c r="E4" s="235"/>
      <c r="F4" s="175" t="str">
        <f>'Facility Information'!$B$11</f>
        <v>Refrigerant Evaluated:</v>
      </c>
      <c r="G4" s="486">
        <f>'Facility Information'!C11</f>
        <v>0</v>
      </c>
      <c r="H4" s="487"/>
      <c r="I4" s="487"/>
      <c r="J4" s="488"/>
    </row>
    <row r="5" spans="1:10" ht="4.7" customHeight="1" x14ac:dyDescent="0.2">
      <c r="B5" s="236"/>
      <c r="C5" s="237"/>
      <c r="D5" s="238"/>
      <c r="E5" s="238"/>
      <c r="F5" s="238"/>
      <c r="G5" s="238"/>
      <c r="H5" s="238"/>
      <c r="I5" s="239"/>
      <c r="J5" s="240"/>
    </row>
    <row r="6" spans="1:10" s="128" customFormat="1" ht="44.1" customHeight="1" x14ac:dyDescent="0.2">
      <c r="B6" s="241"/>
      <c r="C6" s="463" t="s">
        <v>580</v>
      </c>
      <c r="D6" s="464"/>
      <c r="E6" s="223" t="s">
        <v>591</v>
      </c>
      <c r="F6" s="411" t="str">
        <f>IF($G$3='Facility Information'!$D$69,'Machinery Room Ventilation'!F18,IF($G$3='Facility Information'!$D$70,'Machinery Room Ventilation'!F18,"N/A"))</f>
        <v>N/A</v>
      </c>
      <c r="G6" s="465" t="s">
        <v>592</v>
      </c>
      <c r="H6" s="466"/>
      <c r="I6" s="411" t="str">
        <f>IF($G$3='Facility Information'!$D$69,'Machinery Room Ventilation'!H18,IF($G$3='Facility Information'!$D$70,'Machinery Room Ventilation'!H18,"N/A"))</f>
        <v>N/A</v>
      </c>
      <c r="J6" s="242"/>
    </row>
    <row r="7" spans="1:10" s="128" customFormat="1" ht="21.95" customHeight="1" x14ac:dyDescent="0.2">
      <c r="B7" s="241"/>
      <c r="C7" s="471" t="s">
        <v>578</v>
      </c>
      <c r="D7" s="472"/>
      <c r="E7" s="472"/>
      <c r="F7" s="102">
        <f>'Machinery Room Ventilation'!G18</f>
        <v>0</v>
      </c>
      <c r="G7" s="244" t="s">
        <v>35</v>
      </c>
      <c r="H7" s="102">
        <f>F7*0.4719</f>
        <v>0</v>
      </c>
      <c r="I7" s="244" t="s">
        <v>7</v>
      </c>
      <c r="J7" s="242"/>
    </row>
    <row r="8" spans="1:10" s="128" customFormat="1" ht="21.95" customHeight="1" thickBot="1" x14ac:dyDescent="0.25">
      <c r="B8" s="241"/>
      <c r="C8" s="479" t="str">
        <f>IF($G$3='Facility Information'!$D$67,'Machinery Room Summary'!C36,IF($G$3='Facility Information'!$D$68,'Machinery Room Summary'!C56,IF($G$3='Facility Information'!$D$69,'Machinery Room Summary'!C80,IF($G$3='Facility Information'!$D$70,'Machinery Room Summary'!C100,IF($G$3='Facility Information'!$D$72,'Machinery Room Summary'!C142,IF($G$3='Facility Information'!$D$73,'Machinery Room Summary'!C160,IF($G$3='Facility Information'!$D$74,'Machinery Room Summary'!C184,IF($G$3='Facility Information'!$D$75,'Machinery Room Summary'!C206,IF($G$3='Facility Information'!$D$76,"N/A",IF($G$3='Facility Information'!$D$77,'Machinery Room Summary'!C232,IF($G$3='Facility Information'!$D$78,'Machinery Room Summary'!C252,IF($G$3='Facility Information'!$D$79,'Machinery Room Summary'!C274,IF($G$3='Facility Information'!$D$71,'Machinery Room Summary'!C122,0)))))))))))))</f>
        <v>Design Basis Normal:</v>
      </c>
      <c r="D8" s="480"/>
      <c r="E8" s="221" t="str">
        <f>IF(AND($G$4="other (non-ammonia)",OR($G$3='Facility Information'!$D$67,$G$3='Facility Information'!$D$68)),"N/A",IF($G$3='Facility Information'!$D$67,'Machinery Room Summary'!E36,IF($G$3='Facility Information'!$D$68,'Machinery Room Summary'!E56,IF($G$3='Facility Information'!$D$69,'Machinery Room Summary'!E80,IF($G$3='Facility Information'!$D$70,'Machinery Room Summary'!E100,IF($G$3='Facility Information'!$D$72,'Machinery Room Summary'!E142,IF($G$3='Facility Information'!$D$73,'Machinery Room Summary'!E160,IF($G$3='Facility Information'!$D$74,'Machinery Room Summary'!E184,IF($G$3='Facility Information'!$D$75,'Machinery Room Summary'!E206,IF($G$3='Facility Information'!$D$76,"N/A",IF($G$3='Facility Information'!$D$77,'Machinery Room Summary'!E232,IF($G$3='Facility Information'!$D$78,'Machinery Room Summary'!E252,IF($G$3='Facility Information'!$D$79,'Machinery Room Summary'!E274,IF($G$3='Facility Information'!$D$71,'Machinery Room Summary'!E122,0))))))))))))))</f>
        <v>(104°F max temp)</v>
      </c>
      <c r="F8" s="110">
        <f>IF(AND($G$4="other (non-ammonia)",OR($G$3='Facility Information'!$D$67,$G$3='Facility Information'!$D$68)),0,IF($G$3='Facility Information'!$D$67,'Machinery Room Summary'!F36,IF($G$3='Facility Information'!$D$68,'Machinery Room Summary'!F56,IF($G$3='Facility Information'!$D$69,'Machinery Room Summary'!F80,IF($G$3='Facility Information'!$D$70,'Machinery Room Summary'!F100,IF($G$3='Facility Information'!$D$72,'Machinery Room Summary'!F142,IF($G$3='Facility Information'!$D$73,'Machinery Room Summary'!F160,IF($G$3='Facility Information'!$D$74,'Machinery Room Summary'!F184,IF($G$3='Facility Information'!$D$75,'Machinery Room Summary'!F206,IF($G$3='Facility Information'!$D$76,0,IF($G$3='Facility Information'!$D$77,'Machinery Room Summary'!F232,IF($G$3='Facility Information'!$D$78,'Machinery Room Summary'!F252,IF($G$3='Facility Information'!$D$79,'Machinery Room Summary'!F274,IF($G$3='Facility Information'!$D$71,'Machinery Room Summary'!F122,0))))))))))))))</f>
        <v>0</v>
      </c>
      <c r="G8" s="244" t="s">
        <v>35</v>
      </c>
      <c r="H8" s="102">
        <f>F8*0.4719</f>
        <v>0</v>
      </c>
      <c r="I8" s="244" t="s">
        <v>7</v>
      </c>
      <c r="J8" s="242"/>
    </row>
    <row r="9" spans="1:10" s="128" customFormat="1" ht="21.95" customHeight="1" thickBot="1" x14ac:dyDescent="0.25">
      <c r="B9" s="241"/>
      <c r="C9" s="469" t="str">
        <f>IF(F9&gt;=0,"Normal Exhaust Air Exceeds Minimum by:","Normal Ventilation is Undersized by:")</f>
        <v>Normal Exhaust Air Exceeds Minimum by:</v>
      </c>
      <c r="D9" s="470"/>
      <c r="E9" s="470"/>
      <c r="F9" s="157">
        <f>F7-F8</f>
        <v>0</v>
      </c>
      <c r="G9" s="245" t="s">
        <v>35</v>
      </c>
      <c r="H9" s="1">
        <f>F9*0.4719</f>
        <v>0</v>
      </c>
      <c r="I9" s="247" t="s">
        <v>7</v>
      </c>
      <c r="J9" s="242"/>
    </row>
    <row r="10" spans="1:10" s="128" customFormat="1" ht="21.95" customHeight="1" thickBot="1" x14ac:dyDescent="0.25">
      <c r="B10" s="241"/>
      <c r="C10" s="471" t="s">
        <v>575</v>
      </c>
      <c r="D10" s="472"/>
      <c r="E10" s="472"/>
      <c r="F10" s="102">
        <f>'Machinery Room Summary'!F26</f>
        <v>0</v>
      </c>
      <c r="G10" s="244" t="s">
        <v>35</v>
      </c>
      <c r="H10" s="102">
        <f>F10*0.4719</f>
        <v>0</v>
      </c>
      <c r="I10" s="244" t="s">
        <v>7</v>
      </c>
      <c r="J10" s="242"/>
    </row>
    <row r="11" spans="1:10" s="128" customFormat="1" ht="21.95" customHeight="1" thickBot="1" x14ac:dyDescent="0.25">
      <c r="B11" s="241"/>
      <c r="C11" s="469" t="str">
        <f>IF(F11&lt;0,"Negative Pressure - Supply Fan Air less than Exhaust Fan Air by:","Check Negative Pressure - Supply Fan Air Exceeds Exhaust Fan Air by:")</f>
        <v>Check Negative Pressure - Supply Fan Air Exceeds Exhaust Fan Air by:</v>
      </c>
      <c r="D11" s="470"/>
      <c r="E11" s="470"/>
      <c r="F11" s="157">
        <f>F10-F7</f>
        <v>0</v>
      </c>
      <c r="G11" s="244" t="s">
        <v>35</v>
      </c>
      <c r="H11" s="102">
        <f>F11*0.4719</f>
        <v>0</v>
      </c>
      <c r="I11" s="244" t="s">
        <v>7</v>
      </c>
      <c r="J11" s="242"/>
    </row>
    <row r="12" spans="1:10" s="128" customFormat="1" ht="4.7" customHeight="1" x14ac:dyDescent="0.2">
      <c r="B12" s="241"/>
      <c r="C12" s="248"/>
      <c r="D12" s="249"/>
      <c r="E12" s="250"/>
      <c r="F12" s="246"/>
      <c r="G12" s="249"/>
      <c r="H12" s="246"/>
      <c r="I12" s="251"/>
      <c r="J12" s="242"/>
    </row>
    <row r="13" spans="1:10" s="128" customFormat="1" ht="4.7" customHeight="1" x14ac:dyDescent="0.2">
      <c r="B13" s="241"/>
      <c r="C13" s="252"/>
      <c r="D13" s="252"/>
      <c r="E13" s="253"/>
      <c r="F13" s="254"/>
      <c r="G13" s="252"/>
      <c r="H13" s="254"/>
      <c r="I13" s="255"/>
      <c r="J13" s="256"/>
    </row>
    <row r="14" spans="1:10" s="128" customFormat="1" ht="44.1" customHeight="1" x14ac:dyDescent="0.2">
      <c r="B14" s="241"/>
      <c r="C14" s="467" t="s">
        <v>579</v>
      </c>
      <c r="D14" s="468"/>
      <c r="E14" s="434" t="s">
        <v>596</v>
      </c>
      <c r="F14" s="411" t="str">
        <f>IF($G$3='Facility Information'!$D$69,'Machinery Room Ventilation'!I18,IF($G$3='Facility Information'!$D$70,'Machinery Room Ventilation'!I18,"N/A"))</f>
        <v>N/A</v>
      </c>
      <c r="G14" s="465" t="s">
        <v>593</v>
      </c>
      <c r="H14" s="466"/>
      <c r="I14" s="411" t="str">
        <f>IF($G$3='Facility Information'!$D$69,'Machinery Room Ventilation'!K18,IF($G$3='Facility Information'!$D$70,'Machinery Room Ventilation'!K18,"N/A"))</f>
        <v>N/A</v>
      </c>
      <c r="J14" s="242"/>
    </row>
    <row r="15" spans="1:10" s="128" customFormat="1" ht="21.95" customHeight="1" x14ac:dyDescent="0.2">
      <c r="B15" s="241"/>
      <c r="C15" s="471" t="s">
        <v>322</v>
      </c>
      <c r="D15" s="472"/>
      <c r="E15" s="472"/>
      <c r="F15" s="102">
        <f>'Machinery Room Ventilation'!J18</f>
        <v>0</v>
      </c>
      <c r="G15" s="244" t="s">
        <v>35</v>
      </c>
      <c r="H15" s="102">
        <f>F15*0.4719</f>
        <v>0</v>
      </c>
      <c r="I15" s="244" t="s">
        <v>7</v>
      </c>
      <c r="J15" s="242"/>
    </row>
    <row r="16" spans="1:10" s="128" customFormat="1" ht="21.95" customHeight="1" thickBot="1" x14ac:dyDescent="0.25">
      <c r="A16" s="257"/>
      <c r="B16" s="241"/>
      <c r="C16" s="481" t="str">
        <f>IF($G$3='Facility Information'!$D$67,'Machinery Room Summary'!C45,IF($G$3='Facility Information'!$D$68,'Machinery Room Summary'!C65,IF($G$3='Facility Information'!$D$69,'Machinery Room Summary'!C87,IF($G$3='Facility Information'!$D$70,'Machinery Room Summary'!C109,IF($G$3='Facility Information'!$D$72,'Machinery Room Summary'!C151,IF($G$3='Facility Information'!$D$73,'Machinery Room Summary'!C171,IF($G$3='Facility Information'!$D$74,'Machinery Room Summary'!C193,IF($G$3='Facility Information'!$D$75,'Machinery Room Summary'!C215,IF($G$3='Facility Information'!$D$76,"N/A",IF($G$3='Facility Information'!$D$77,'Machinery Room Summary'!C241,IF($G$3='Facility Information'!$D$78,'Machinery Room Summary'!C261,IF($G$3='Facility Information'!$D$79,'Machinery Room Summary'!C283,IF($G$3='Facility Information'!$D$71,'Machinery Room Summary'!C131,0)))))))))))))</f>
        <v>Design Basis Continuous:</v>
      </c>
      <c r="D16" s="482"/>
      <c r="E16" s="222" t="str">
        <f>IF(AND($G$4="other (non-ammonia)",OR($G$3='Facility Information'!$D$67,$G$3='Facility Information'!$D$68)),"N/A",IF($G$3='Facility Information'!$D$67,'Machinery Room Summary'!E45,IF($G$3='Facility Information'!$D$68,'Machinery Room Summary'!E65,IF($G$3='Facility Information'!$D$69,'Machinery Room Summary'!E87,IF($G$3='Facility Information'!$D$70,'Machinery Room Summary'!E109,IF($G$3='Facility Information'!$D$72,'Machinery Room Summary'!E151,IF($G$3='Facility Information'!$D$73,'Machinery Room Summary'!E171,IF($G$3='Facility Information'!$D$74,'Machinery Room Summary'!E193,IF($G$3='Facility Information'!$D$75,'Machinery Room Summary'!E215,IF($G$3='Facility Information'!$D$76,"N/A",IF($G$3='Facility Information'!$D$77,'Machinery Room Summary'!E241,IF($G$3='Facility Information'!$D$78,'Machinery Room Summary'!E261,IF($G$3='Facility Information'!$D$79,'Machinery Room Summary'!E283,IF($G$3='Facility Information'!$D$71,'Machinery Room Summary'!E131,0))))))))))))))</f>
        <v>(20 CFM/person when occupied)</v>
      </c>
      <c r="F16" s="109">
        <f>IF(AND($G$4="other (non-ammonia)",OR($G$3='Facility Information'!$D$67,$G$3='Facility Information'!$D$68)),0,IF($G$3='Facility Information'!$D$67,'Machinery Room Summary'!F45,IF($G$3='Facility Information'!$D$68,'Machinery Room Summary'!F65,IF($G$3='Facility Information'!$D$69,'Machinery Room Summary'!F87,IF($G$3='Facility Information'!$D$70,'Machinery Room Summary'!F109,IF($G$3='Facility Information'!$D$72,'Machinery Room Summary'!F151,IF($G$3='Facility Information'!$D$73,'Machinery Room Summary'!F171,IF($G$3='Facility Information'!$D$74,'Machinery Room Summary'!F193,IF($G$3='Facility Information'!$D$75,'Machinery Room Summary'!F215,IF($G$3='Facility Information'!$D$76,0,IF($G$3='Facility Information'!$D$77,'Machinery Room Summary'!F241,IF($G$3='Facility Information'!$D$78,'Machinery Room Summary'!F261,IF($G$3='Facility Information'!$D$79,'Machinery Room Summary'!F283,IF($G$3='Facility Information'!$D$71,'Machinery Room Summary'!F131,0))))))))))))))</f>
        <v>0</v>
      </c>
      <c r="G16" s="244" t="s">
        <v>35</v>
      </c>
      <c r="H16" s="102">
        <f>F16*0.4719</f>
        <v>0</v>
      </c>
      <c r="I16" s="244" t="s">
        <v>7</v>
      </c>
      <c r="J16" s="242"/>
    </row>
    <row r="17" spans="1:10" s="128" customFormat="1" ht="21.95" customHeight="1" thickBot="1" x14ac:dyDescent="0.25">
      <c r="A17" s="257"/>
      <c r="B17" s="241"/>
      <c r="C17" s="469" t="str">
        <f>IF(F17&gt;=0,"Continuous Ventilation Exceeds Minimum by:","Continuous Ventilation is Undersized by:")</f>
        <v>Continuous Ventilation Exceeds Minimum by:</v>
      </c>
      <c r="D17" s="470"/>
      <c r="E17" s="470"/>
      <c r="F17" s="157">
        <f>F15-F16</f>
        <v>0</v>
      </c>
      <c r="G17" s="245" t="s">
        <v>35</v>
      </c>
      <c r="H17" s="1">
        <f>F17*0.4719</f>
        <v>0</v>
      </c>
      <c r="I17" s="247" t="s">
        <v>7</v>
      </c>
      <c r="J17" s="242"/>
    </row>
    <row r="18" spans="1:10" s="128" customFormat="1" ht="21.95" customHeight="1" thickBot="1" x14ac:dyDescent="0.25">
      <c r="A18" s="257"/>
      <c r="B18" s="241"/>
      <c r="C18" s="471" t="s">
        <v>320</v>
      </c>
      <c r="D18" s="472"/>
      <c r="E18" s="472"/>
      <c r="F18" s="102">
        <f>'Machinery Room Summary'!F27</f>
        <v>0</v>
      </c>
      <c r="G18" s="244" t="s">
        <v>35</v>
      </c>
      <c r="H18" s="102">
        <f>F18*0.4719</f>
        <v>0</v>
      </c>
      <c r="I18" s="244" t="s">
        <v>7</v>
      </c>
      <c r="J18" s="242"/>
    </row>
    <row r="19" spans="1:10" s="128" customFormat="1" ht="19.5" customHeight="1" thickBot="1" x14ac:dyDescent="0.25">
      <c r="A19" s="257"/>
      <c r="B19" s="241"/>
      <c r="C19" s="469" t="str">
        <f>IF(F19&lt;0,"Negative Pressure - Supply Fan Air less than Exhaust Fan Air by:","Check Negative Pressure - Supply Fan Air Exceeds Exhaust Fan Air by:")</f>
        <v>Check Negative Pressure - Supply Fan Air Exceeds Exhaust Fan Air by:</v>
      </c>
      <c r="D19" s="470"/>
      <c r="E19" s="470"/>
      <c r="F19" s="157">
        <f>F18-F15</f>
        <v>0</v>
      </c>
      <c r="G19" s="244" t="s">
        <v>35</v>
      </c>
      <c r="H19" s="102">
        <f>F19*0.4719</f>
        <v>0</v>
      </c>
      <c r="I19" s="244" t="s">
        <v>7</v>
      </c>
      <c r="J19" s="242"/>
    </row>
    <row r="20" spans="1:10" s="128" customFormat="1" ht="3.75" customHeight="1" x14ac:dyDescent="0.2">
      <c r="B20" s="241"/>
      <c r="C20" s="248"/>
      <c r="D20" s="249"/>
      <c r="E20" s="250"/>
      <c r="F20" s="246"/>
      <c r="G20" s="249"/>
      <c r="H20" s="258"/>
      <c r="I20" s="251"/>
      <c r="J20" s="242"/>
    </row>
    <row r="21" spans="1:10" s="128" customFormat="1" ht="3" customHeight="1" x14ac:dyDescent="0.2">
      <c r="B21" s="241"/>
      <c r="C21" s="129"/>
      <c r="D21" s="129"/>
      <c r="E21" s="259"/>
      <c r="F21" s="243"/>
      <c r="G21" s="129"/>
      <c r="H21" s="243"/>
      <c r="I21" s="255"/>
      <c r="J21" s="256"/>
    </row>
    <row r="22" spans="1:10" s="128" customFormat="1" ht="44.1" customHeight="1" x14ac:dyDescent="0.2">
      <c r="B22" s="241"/>
      <c r="C22" s="477" t="s">
        <v>37</v>
      </c>
      <c r="D22" s="478"/>
      <c r="E22" s="434" t="s">
        <v>595</v>
      </c>
      <c r="F22" s="411" t="str">
        <f>IF($G$3='Facility Information'!$D$69,'Machinery Room Ventilation'!L18,IF($G$3='Facility Information'!$D$70,'Machinery Room Ventilation'!L18,IF($G$3='Facility Information'!$D$71,'Machinery Room Ventilation'!L18,"N/A")))</f>
        <v>Not Known</v>
      </c>
      <c r="G22" s="465" t="s">
        <v>594</v>
      </c>
      <c r="H22" s="466"/>
      <c r="I22" s="411" t="str">
        <f>IF($G$3='Facility Information'!$D$69,'Machinery Room Ventilation'!N18,IF($G$3='Facility Information'!$D$70,'Machinery Room Ventilation'!N18,IF($G$3='Facility Information'!$D$71,'Machinery Room Ventilation'!N18,"N/A")))</f>
        <v>Not Known</v>
      </c>
      <c r="J22" s="242"/>
    </row>
    <row r="23" spans="1:10" s="128" customFormat="1" ht="20.100000000000001" customHeight="1" x14ac:dyDescent="0.2">
      <c r="B23" s="241"/>
      <c r="C23" s="471" t="s">
        <v>321</v>
      </c>
      <c r="D23" s="472"/>
      <c r="E23" s="472"/>
      <c r="F23" s="102">
        <f>'Machinery Room Ventilation'!M18</f>
        <v>0</v>
      </c>
      <c r="G23" s="244" t="s">
        <v>35</v>
      </c>
      <c r="H23" s="102">
        <f t="shared" ref="H23:H28" si="0">F23*0.4719</f>
        <v>0</v>
      </c>
      <c r="I23" s="244" t="s">
        <v>7</v>
      </c>
      <c r="J23" s="242"/>
    </row>
    <row r="24" spans="1:10" s="128" customFormat="1" ht="20.100000000000001" customHeight="1" x14ac:dyDescent="0.2">
      <c r="B24" s="241"/>
      <c r="C24" s="473" t="str">
        <f>IF($G$3='Facility Information'!$D$67,'Machinery Room Summary'!C50,IF($G$3='Facility Information'!$D$68,'Machinery Room Summary'!C72,IF($G$3='Facility Information'!$D$69,'Machinery Room Summary'!C90,IF($G$3='Facility Information'!$D$70,'Machinery Room Summary'!C112,IF($G$3='Facility Information'!$D$72,'Machinery Room Summary'!C156,IF($G$3='Facility Information'!$D$73,'Machinery Room Summary'!C178,IF($G$3='Facility Information'!$D$74,'Machinery Room Summary'!C198,IF($G$3='Facility Information'!$D$75,'Machinery Room Summary'!C220,IF($G$3='Facility Information'!$D$76,'Machinery Room Summary'!C226,IF($G$3='Facility Information'!$D$77,'Machinery Room Summary'!C246,IF($G$3='Facility Information'!$D$78,'Machinery Room Summary'!C268,IF($G$3='Facility Information'!$D$79,'Machinery Room Summary'!C290,IF($G$3='Facility Information'!$D$71,'Machinery Room Summary'!C134,0)))))))))))))</f>
        <v>Design Basis Emergency:</v>
      </c>
      <c r="D24" s="474"/>
      <c r="E24" s="224" t="str">
        <f>IF($G$4="other (non-ammonia)","N/A",IF(OR($G$3='Facility Information'!$D$67,$G$3='Facility Information'!$D$68,),"N/A",IF($G$3='Facility Information'!$D$69,'Machinery Room Summary'!E90,IF($G$3='Facility Information'!$D$70,'Machinery Room Summary'!E112,IF($G$3='Facility Information'!$D$71,'Machinery Room Summary'!E134,"N/A")))))</f>
        <v>N/A</v>
      </c>
      <c r="F24" s="108">
        <f>IF($G$4="other (non-ammonia)",0,IF(OR($G$3='Facility Information'!$D$67,$G$3='Facility Information'!$D$68,),0,IF($G$3='Facility Information'!$D$69,'Machinery Room Summary'!F90,IF($G$3='Facility Information'!$D$70,'Machinery Room Summary'!F112,IF($G$3='Facility Information'!$D$71,'Machinery Room Summary'!F134,0)))))</f>
        <v>0</v>
      </c>
      <c r="G24" s="244" t="s">
        <v>35</v>
      </c>
      <c r="H24" s="102">
        <f t="shared" si="0"/>
        <v>0</v>
      </c>
      <c r="I24" s="244" t="s">
        <v>7</v>
      </c>
      <c r="J24" s="242"/>
    </row>
    <row r="25" spans="1:10" s="128" customFormat="1" ht="20.100000000000001" customHeight="1" thickBot="1" x14ac:dyDescent="0.25">
      <c r="B25" s="241"/>
      <c r="C25" s="473"/>
      <c r="D25" s="474"/>
      <c r="E25" s="224" t="str">
        <f>IF(AND($G$4="other (non-ammonia)",OR($G$3='Facility Information'!$D$67,$G$3='Facility Information'!$D$68,$G$3='Facility Information'!$D$69)),"N/A",IF($G$3='Facility Information'!$D$67,'Machinery Room Summary'!E50,IF($G$3='Facility Information'!$D$68,'Machinery Room Summary'!E72,IF($G$3='Facility Information'!$D$69,'Machinery Room Summary'!E92,IF($G$3='Facility Information'!$D$70,'Machinery Room Summary'!E114,IF($G$3='Facility Information'!$D$72,'Machinery Room Summary'!E156,IF($G$3='Facility Information'!$D$73,'Machinery Room Summary'!E178,IF($G$3='Facility Information'!$D$74,'Machinery Room Summary'!E198,IF($G$3='Facility Information'!$D$75,'Machinery Room Summary'!E220,IF($G$3='Facility Information'!$D$76,'Machinery Room Summary'!E226,IF($G$3='Facility Information'!$D$77,'Machinery Room Summary'!E246,IF($G$3='Facility Information'!$D$78,'Machinery Room Summary'!E268,IF($G$3='Facility Information'!$D$79,'Machinery Room Summary'!E290,IF($G$3='Facility Information'!$D$71,'Machinery Room Summary'!E136,0))))))))))))))</f>
        <v>(30 ACH)</v>
      </c>
      <c r="F25" s="108">
        <f>IF(AND($G$4="other (non-ammonia)",OR($G$3='Facility Information'!$D$67,$G$3='Facility Information'!$D$68,$G$3='Facility Information'!$D$69)),0,IF($G$3='Facility Information'!$D$67,'Machinery Room Summary'!F50,IF($G$3='Facility Information'!$D$68,'Machinery Room Summary'!F72,IF($G$3='Facility Information'!$D$69,'Machinery Room Summary'!F92,IF($G$3='Facility Information'!$D$70,'Machinery Room Summary'!F114,IF($G$3='Facility Information'!$D$72,'Machinery Room Summary'!F156,IF($G$3='Facility Information'!$D$73,'Machinery Room Summary'!F178,IF($G$3='Facility Information'!$D$74,'Machinery Room Summary'!F198,IF($G$3='Facility Information'!$D$75,'Machinery Room Summary'!F220,IF($G$3='Facility Information'!$D$76,'Machinery Room Summary'!F226,IF($G$3='Facility Information'!$D$77,'Machinery Room Summary'!F246,IF($G$3='Facility Information'!$D$78,'Machinery Room Summary'!F268,IF($G$3='Facility Information'!$D$79,'Machinery Room Summary'!F290,IF($G$3='Facility Information'!$D$71,'Machinery Room Summary'!F136,0))))))))))))))</f>
        <v>0</v>
      </c>
      <c r="G25" s="244" t="s">
        <v>35</v>
      </c>
      <c r="H25" s="102">
        <f t="shared" si="0"/>
        <v>0</v>
      </c>
      <c r="I25" s="244" t="s">
        <v>7</v>
      </c>
      <c r="J25" s="242"/>
    </row>
    <row r="26" spans="1:10" s="128" customFormat="1" ht="20.100000000000001" customHeight="1" thickBot="1" x14ac:dyDescent="0.25">
      <c r="B26" s="241"/>
      <c r="C26" s="469" t="str">
        <f>IF(F26&gt;=0,"Emergency Exhaust Air Exceeds Minimum by:","Emergency Ventilation is Undersized by:")</f>
        <v>Emergency Exhaust Air Exceeds Minimum by:</v>
      </c>
      <c r="D26" s="470"/>
      <c r="E26" s="470"/>
      <c r="F26" s="157">
        <f>F23-F25</f>
        <v>0</v>
      </c>
      <c r="G26" s="245" t="s">
        <v>35</v>
      </c>
      <c r="H26" s="1">
        <f t="shared" si="0"/>
        <v>0</v>
      </c>
      <c r="I26" s="247" t="s">
        <v>7</v>
      </c>
      <c r="J26" s="242"/>
    </row>
    <row r="27" spans="1:10" s="128" customFormat="1" ht="20.100000000000001" customHeight="1" thickBot="1" x14ac:dyDescent="0.25">
      <c r="B27" s="241"/>
      <c r="C27" s="471" t="s">
        <v>323</v>
      </c>
      <c r="D27" s="472"/>
      <c r="E27" s="472"/>
      <c r="F27" s="102">
        <f>'Machinery Room Summary'!F28</f>
        <v>0</v>
      </c>
      <c r="G27" s="244" t="s">
        <v>35</v>
      </c>
      <c r="H27" s="102">
        <f t="shared" si="0"/>
        <v>0</v>
      </c>
      <c r="I27" s="244" t="s">
        <v>7</v>
      </c>
      <c r="J27" s="242"/>
    </row>
    <row r="28" spans="1:10" s="128" customFormat="1" ht="20.100000000000001" customHeight="1" thickBot="1" x14ac:dyDescent="0.25">
      <c r="B28" s="241"/>
      <c r="C28" s="469" t="str">
        <f>IF(F28&lt;0,"Negative Pressure - Supply Fan Air less than Exhaust Fan Air by:","Check Negative Pressure - Supply Fan Air Exceeds Exhaust Fan Air by:")</f>
        <v>Check Negative Pressure - Supply Fan Air Exceeds Exhaust Fan Air by:</v>
      </c>
      <c r="D28" s="470"/>
      <c r="E28" s="470"/>
      <c r="F28" s="157">
        <f>F27-F23</f>
        <v>0</v>
      </c>
      <c r="G28" s="244" t="s">
        <v>35</v>
      </c>
      <c r="H28" s="102">
        <f t="shared" si="0"/>
        <v>0</v>
      </c>
      <c r="I28" s="244" t="s">
        <v>7</v>
      </c>
      <c r="J28" s="242"/>
    </row>
    <row r="29" spans="1:10" s="128" customFormat="1" ht="4.7" customHeight="1" x14ac:dyDescent="0.2">
      <c r="B29" s="241"/>
      <c r="C29" s="248"/>
      <c r="D29" s="249"/>
      <c r="E29" s="250"/>
      <c r="F29" s="246"/>
      <c r="G29" s="249"/>
      <c r="H29" s="246"/>
      <c r="I29" s="251"/>
      <c r="J29" s="242"/>
    </row>
    <row r="30" spans="1:10" s="128" customFormat="1" ht="4.7" customHeight="1" thickBot="1" x14ac:dyDescent="0.25">
      <c r="B30" s="260"/>
      <c r="C30" s="261"/>
      <c r="D30" s="261"/>
      <c r="E30" s="261"/>
      <c r="F30" s="261"/>
      <c r="G30" s="261"/>
      <c r="H30" s="261"/>
      <c r="I30" s="262"/>
      <c r="J30" s="263"/>
    </row>
    <row r="31" spans="1:10" s="129" customFormat="1" ht="15" customHeight="1" x14ac:dyDescent="0.2"/>
    <row r="32" spans="1:10" x14ac:dyDescent="0.2">
      <c r="B32" s="475" t="s">
        <v>28</v>
      </c>
      <c r="C32" s="475"/>
      <c r="D32" s="458">
        <f>'Facility Information'!C17</f>
        <v>0</v>
      </c>
      <c r="E32" s="459"/>
      <c r="F32" s="459"/>
      <c r="G32" s="264"/>
      <c r="H32" s="265" t="s">
        <v>38</v>
      </c>
      <c r="I32" s="50">
        <f>Introduction!B3</f>
        <v>2.41</v>
      </c>
    </row>
    <row r="41" spans="3:3" x14ac:dyDescent="0.2">
      <c r="C41" s="130"/>
    </row>
    <row r="59" spans="5:10" x14ac:dyDescent="0.2">
      <c r="E59" s="412"/>
      <c r="F59" s="419"/>
      <c r="G59" s="412"/>
      <c r="H59" s="419"/>
      <c r="I59" s="412"/>
    </row>
    <row r="60" spans="5:10" x14ac:dyDescent="0.2">
      <c r="E60" s="412"/>
      <c r="F60" s="413"/>
      <c r="G60" s="413"/>
      <c r="H60" s="420"/>
      <c r="I60" s="421"/>
      <c r="J60" s="414"/>
    </row>
    <row r="61" spans="5:10" x14ac:dyDescent="0.2">
      <c r="E61" s="418"/>
      <c r="F61" s="419"/>
      <c r="G61" s="413"/>
      <c r="H61" s="420"/>
      <c r="I61" s="421"/>
      <c r="J61" s="414" t="e">
        <f>$H61/$F$23</f>
        <v>#DIV/0!</v>
      </c>
    </row>
    <row r="62" spans="5:10" x14ac:dyDescent="0.2">
      <c r="E62" s="412"/>
      <c r="F62" s="413"/>
      <c r="G62" s="413"/>
      <c r="H62" s="420"/>
      <c r="I62" s="421"/>
      <c r="J62" s="414" t="e">
        <f>$H62/$F$23</f>
        <v>#DIV/0!</v>
      </c>
    </row>
    <row r="63" spans="5:10" x14ac:dyDescent="0.2">
      <c r="E63" s="412"/>
      <c r="F63" s="413"/>
      <c r="G63" s="413"/>
      <c r="H63" s="420"/>
      <c r="I63" s="421"/>
      <c r="J63" s="414" t="e">
        <f>$H63/$F$23</f>
        <v>#DIV/0!</v>
      </c>
    </row>
    <row r="64" spans="5:10" x14ac:dyDescent="0.2">
      <c r="E64" s="412"/>
      <c r="F64" s="412"/>
      <c r="G64" s="412"/>
      <c r="H64" s="412"/>
      <c r="I64" s="412"/>
    </row>
    <row r="65" spans="5:9" x14ac:dyDescent="0.2">
      <c r="E65" s="412"/>
      <c r="F65" s="412"/>
      <c r="G65" s="412"/>
      <c r="H65" s="412"/>
      <c r="I65" s="412"/>
    </row>
    <row r="66" spans="5:9" x14ac:dyDescent="0.2">
      <c r="E66" s="412"/>
      <c r="F66" s="412"/>
      <c r="G66" s="412"/>
      <c r="H66" s="412"/>
      <c r="I66" s="412"/>
    </row>
    <row r="67" spans="5:9" x14ac:dyDescent="0.2">
      <c r="E67" s="412"/>
      <c r="F67" s="412"/>
      <c r="G67" s="412"/>
      <c r="H67" s="412"/>
      <c r="I67" s="412"/>
    </row>
  </sheetData>
  <sheetProtection algorithmName="SHA-512" hashValue="AyzvM2Nhd4IgEt6CYjFmUhr4fD0acJJwpvzwyrTHhZkUK2RGIEtwxmnNzCQ6u8sbAcns6EJsZuhDKVY3xWuSMQ==" saltValue="Z7JS0Z3wagHJdIkgMjwABw==" spinCount="100000" sheet="1" objects="1" scenarios="1"/>
  <mergeCells count="31">
    <mergeCell ref="B1:J1"/>
    <mergeCell ref="C7:E7"/>
    <mergeCell ref="C9:E9"/>
    <mergeCell ref="C15:E15"/>
    <mergeCell ref="C22:D22"/>
    <mergeCell ref="C8:D8"/>
    <mergeCell ref="C16:D16"/>
    <mergeCell ref="G3:J3"/>
    <mergeCell ref="G4:J4"/>
    <mergeCell ref="B4:C4"/>
    <mergeCell ref="C19:E19"/>
    <mergeCell ref="C10:E10"/>
    <mergeCell ref="C18:E18"/>
    <mergeCell ref="H2:I2"/>
    <mergeCell ref="B2:C2"/>
    <mergeCell ref="D2:F2"/>
    <mergeCell ref="D32:F32"/>
    <mergeCell ref="B3:F3"/>
    <mergeCell ref="C6:D6"/>
    <mergeCell ref="G22:H22"/>
    <mergeCell ref="G6:H6"/>
    <mergeCell ref="G14:H14"/>
    <mergeCell ref="C14:D14"/>
    <mergeCell ref="C17:E17"/>
    <mergeCell ref="C23:E23"/>
    <mergeCell ref="C26:E26"/>
    <mergeCell ref="C11:E11"/>
    <mergeCell ref="C27:E27"/>
    <mergeCell ref="C28:E28"/>
    <mergeCell ref="C24:D25"/>
    <mergeCell ref="B32:C32"/>
  </mergeCells>
  <phoneticPr fontId="2" type="noConversion"/>
  <conditionalFormatting sqref="C26">
    <cfRule type="expression" dxfId="33" priority="58" stopIfTrue="1">
      <formula>$F26&lt;0</formula>
    </cfRule>
  </conditionalFormatting>
  <conditionalFormatting sqref="I22 F22 F14 I14 I6 F6">
    <cfRule type="cellIs" dxfId="32" priority="47" stopIfTrue="1" operator="equal">
      <formula>"not known"</formula>
    </cfRule>
    <cfRule type="cellIs" dxfId="31" priority="48" stopIfTrue="1" operator="equal">
      <formula>"No"</formula>
    </cfRule>
  </conditionalFormatting>
  <conditionalFormatting sqref="I22 F22 F14 I14 I6 F6">
    <cfRule type="cellIs" dxfId="30" priority="22" operator="equal">
      <formula>"not selected"</formula>
    </cfRule>
  </conditionalFormatting>
  <conditionalFormatting sqref="F6 F22">
    <cfRule type="cellIs" dxfId="29" priority="21" operator="equal">
      <formula>"""not selected"""</formula>
    </cfRule>
  </conditionalFormatting>
  <conditionalFormatting sqref="C9">
    <cfRule type="expression" dxfId="28" priority="14">
      <formula>F9&lt;0</formula>
    </cfRule>
  </conditionalFormatting>
  <conditionalFormatting sqref="C17">
    <cfRule type="expression" dxfId="27" priority="13">
      <formula>F17&lt;0</formula>
    </cfRule>
  </conditionalFormatting>
  <conditionalFormatting sqref="C28">
    <cfRule type="expression" dxfId="26" priority="5">
      <formula>F28&gt;=0</formula>
    </cfRule>
  </conditionalFormatting>
  <conditionalFormatting sqref="C19">
    <cfRule type="expression" dxfId="25" priority="4">
      <formula>F19&gt;=0</formula>
    </cfRule>
  </conditionalFormatting>
  <conditionalFormatting sqref="C11">
    <cfRule type="expression" dxfId="24" priority="3">
      <formula>F11&gt;=0</formula>
    </cfRule>
  </conditionalFormatting>
  <conditionalFormatting sqref="F14">
    <cfRule type="cellIs" dxfId="23" priority="2" operator="equal">
      <formula>"""not selected"""</formula>
    </cfRule>
  </conditionalFormatting>
  <conditionalFormatting sqref="F6">
    <cfRule type="cellIs" dxfId="22" priority="1" operator="equal">
      <formula>"""not selected"""</formula>
    </cfRule>
  </conditionalFormatting>
  <printOptions horizontalCentered="1"/>
  <pageMargins left="0.25" right="0.25" top="0.5" bottom="0.5" header="0.25" footer="0.25"/>
  <pageSetup scale="85" fitToHeight="0" orientation="landscape" horizontalDpi="96" verticalDpi="96" r:id="rId1"/>
  <headerFooter alignWithMargins="0">
    <oddFooter>&amp;L&amp;F&amp;R&amp;P OF &amp;N</oddFooter>
  </headerFooter>
  <ignoredErrors>
    <ignoredError sqref="J61:J63"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H99"/>
  <sheetViews>
    <sheetView zoomScaleNormal="100" workbookViewId="0">
      <pane ySplit="1" topLeftCell="A2" activePane="bottomLeft" state="frozen"/>
      <selection activeCell="G2" sqref="G2"/>
      <selection pane="bottomLeft" activeCell="C11" sqref="C11"/>
    </sheetView>
  </sheetViews>
  <sheetFormatPr defaultColWidth="8.796875" defaultRowHeight="15" x14ac:dyDescent="0.2"/>
  <cols>
    <col min="1" max="1" width="0.296875" style="160" customWidth="1"/>
    <col min="2" max="2" width="41.296875" style="118" customWidth="1"/>
    <col min="3" max="3" width="39.8984375" style="118" customWidth="1"/>
    <col min="4" max="4" width="62.796875" style="118" customWidth="1"/>
    <col min="5" max="5" width="11.3984375" style="118" customWidth="1"/>
    <col min="6" max="16384" width="8.796875" style="118"/>
  </cols>
  <sheetData>
    <row r="1" spans="2:7" s="165" customFormat="1" ht="30" x14ac:dyDescent="0.4">
      <c r="B1" s="496" t="s">
        <v>279</v>
      </c>
      <c r="C1" s="496"/>
      <c r="D1" s="119"/>
      <c r="E1" s="119"/>
      <c r="F1" s="119"/>
    </row>
    <row r="2" spans="2:7" s="165" customFormat="1" x14ac:dyDescent="0.2"/>
    <row r="3" spans="2:7" s="165" customFormat="1" x14ac:dyDescent="0.2"/>
    <row r="4" spans="2:7" s="165" customFormat="1" ht="15.75" x14ac:dyDescent="0.25">
      <c r="B4" s="163" t="s">
        <v>263</v>
      </c>
      <c r="C4" s="161"/>
      <c r="D4" s="220" t="s">
        <v>288</v>
      </c>
      <c r="E4" s="220"/>
    </row>
    <row r="5" spans="2:7" s="165" customFormat="1" x14ac:dyDescent="0.2">
      <c r="B5" s="163" t="s">
        <v>41</v>
      </c>
      <c r="C5" s="162"/>
      <c r="D5" s="501" t="s">
        <v>289</v>
      </c>
      <c r="E5" s="220"/>
    </row>
    <row r="6" spans="2:7" s="165" customFormat="1" x14ac:dyDescent="0.2">
      <c r="B6" s="163" t="s">
        <v>42</v>
      </c>
      <c r="C6" s="162"/>
      <c r="D6" s="501"/>
      <c r="E6" s="220"/>
    </row>
    <row r="7" spans="2:7" s="165" customFormat="1" x14ac:dyDescent="0.2">
      <c r="B7" s="163" t="s">
        <v>261</v>
      </c>
      <c r="C7" s="212"/>
      <c r="D7" s="501"/>
      <c r="E7" s="220"/>
    </row>
    <row r="8" spans="2:7" s="165" customFormat="1" x14ac:dyDescent="0.2">
      <c r="B8" s="163" t="s">
        <v>264</v>
      </c>
      <c r="C8" s="164"/>
      <c r="D8" s="501"/>
      <c r="E8" s="220"/>
    </row>
    <row r="9" spans="2:7" s="165" customFormat="1" x14ac:dyDescent="0.2"/>
    <row r="10" spans="2:7" s="165" customFormat="1" ht="15.75" x14ac:dyDescent="0.25">
      <c r="B10" s="163" t="s">
        <v>79</v>
      </c>
      <c r="C10" s="182"/>
      <c r="D10" s="220" t="s">
        <v>80</v>
      </c>
      <c r="E10" s="220"/>
    </row>
    <row r="11" spans="2:7" s="165" customFormat="1" ht="15.75" x14ac:dyDescent="0.25">
      <c r="B11" s="163" t="s">
        <v>269</v>
      </c>
      <c r="C11" s="182"/>
      <c r="D11" s="220" t="s">
        <v>290</v>
      </c>
      <c r="E11" s="220"/>
    </row>
    <row r="12" spans="2:7" s="165" customFormat="1" ht="15.75" x14ac:dyDescent="0.25">
      <c r="B12" s="163" t="s">
        <v>267</v>
      </c>
      <c r="C12" s="124"/>
      <c r="D12" s="422" t="s">
        <v>43</v>
      </c>
      <c r="E12" s="423"/>
      <c r="F12" s="423"/>
      <c r="G12" s="423"/>
    </row>
    <row r="13" spans="2:7" s="165" customFormat="1" x14ac:dyDescent="0.2">
      <c r="B13" s="163"/>
      <c r="C13" s="163"/>
      <c r="D13" s="423"/>
      <c r="E13" s="423"/>
      <c r="F13" s="423"/>
      <c r="G13" s="423"/>
    </row>
    <row r="14" spans="2:7" s="165" customFormat="1" ht="15.75" x14ac:dyDescent="0.25">
      <c r="B14" s="266" t="s">
        <v>268</v>
      </c>
      <c r="C14" s="183"/>
      <c r="D14" s="424" t="s">
        <v>280</v>
      </c>
      <c r="E14" s="425"/>
      <c r="F14" s="425"/>
      <c r="G14" s="425"/>
    </row>
    <row r="15" spans="2:7" s="165" customFormat="1" ht="15.75" x14ac:dyDescent="0.2">
      <c r="B15" s="266" t="s">
        <v>270</v>
      </c>
      <c r="C15" s="183" t="s">
        <v>394</v>
      </c>
      <c r="D15" s="426" t="s">
        <v>291</v>
      </c>
      <c r="E15" s="427"/>
      <c r="F15" s="427"/>
      <c r="G15" s="427"/>
    </row>
    <row r="16" spans="2:7" s="165" customFormat="1" x14ac:dyDescent="0.2">
      <c r="B16" s="174"/>
      <c r="C16" s="174"/>
      <c r="D16" s="428"/>
      <c r="E16" s="428"/>
      <c r="F16" s="428"/>
      <c r="G16" s="428"/>
    </row>
    <row r="17" spans="2:8" s="165" customFormat="1" ht="15.75" x14ac:dyDescent="0.25">
      <c r="B17" s="163" t="s">
        <v>45</v>
      </c>
      <c r="C17" s="74"/>
      <c r="D17" s="422" t="s">
        <v>284</v>
      </c>
      <c r="E17" s="429"/>
      <c r="F17" s="429"/>
      <c r="G17" s="429"/>
    </row>
    <row r="18" spans="2:8" s="165" customFormat="1" ht="15.75" x14ac:dyDescent="0.25">
      <c r="B18" s="163" t="s">
        <v>282</v>
      </c>
      <c r="C18" s="74"/>
      <c r="D18" s="422" t="s">
        <v>286</v>
      </c>
      <c r="E18" s="429"/>
      <c r="F18" s="429"/>
      <c r="G18" s="429"/>
    </row>
    <row r="19" spans="2:8" s="165" customFormat="1" ht="15.75" x14ac:dyDescent="0.25">
      <c r="B19" s="163" t="s">
        <v>283</v>
      </c>
      <c r="C19" s="74"/>
      <c r="D19" s="422" t="s">
        <v>285</v>
      </c>
      <c r="E19" s="429"/>
      <c r="F19" s="429"/>
      <c r="G19" s="429"/>
    </row>
    <row r="20" spans="2:8" s="165" customFormat="1" x14ac:dyDescent="0.2">
      <c r="C20" s="120"/>
      <c r="D20" s="429"/>
      <c r="E20" s="429"/>
      <c r="F20" s="429"/>
      <c r="G20" s="429"/>
    </row>
    <row r="21" spans="2:8" s="165" customFormat="1" ht="30" x14ac:dyDescent="0.2">
      <c r="C21" s="154" t="s">
        <v>140</v>
      </c>
    </row>
    <row r="22" spans="2:8" s="165" customFormat="1" x14ac:dyDescent="0.2">
      <c r="B22" s="5" t="s">
        <v>281</v>
      </c>
      <c r="D22" s="205"/>
    </row>
    <row r="23" spans="2:8" s="165" customFormat="1" ht="300" customHeight="1" x14ac:dyDescent="0.2">
      <c r="B23" s="499"/>
      <c r="C23" s="500"/>
      <c r="D23" s="430" t="s">
        <v>327</v>
      </c>
      <c r="E23" s="431"/>
      <c r="F23" s="431"/>
      <c r="G23" s="431"/>
    </row>
    <row r="24" spans="2:8" s="165" customFormat="1" x14ac:dyDescent="0.2">
      <c r="B24" s="163"/>
      <c r="D24" s="198"/>
    </row>
    <row r="25" spans="2:8" s="165" customFormat="1" ht="33.75" customHeight="1" x14ac:dyDescent="0.2">
      <c r="B25" s="497" t="s">
        <v>287</v>
      </c>
      <c r="C25" s="498"/>
      <c r="D25" s="121"/>
    </row>
    <row r="26" spans="2:8" s="165" customFormat="1" x14ac:dyDescent="0.2">
      <c r="B26" s="58" t="s">
        <v>93</v>
      </c>
      <c r="C26" s="59" t="s">
        <v>94</v>
      </c>
      <c r="D26" s="121"/>
    </row>
    <row r="27" spans="2:8" s="165" customFormat="1" x14ac:dyDescent="0.2">
      <c r="B27" s="83"/>
      <c r="C27" s="83"/>
      <c r="D27" s="121"/>
    </row>
    <row r="28" spans="2:8" s="165" customFormat="1" x14ac:dyDescent="0.2">
      <c r="B28" s="125" t="str">
        <f>Introduction!A3</f>
        <v xml:space="preserve">Version: </v>
      </c>
      <c r="C28" s="84">
        <f>Introduction!B3</f>
        <v>2.41</v>
      </c>
      <c r="D28" s="121"/>
    </row>
    <row r="29" spans="2:8" s="165" customFormat="1" x14ac:dyDescent="0.2">
      <c r="B29" s="114"/>
      <c r="C29" s="114"/>
    </row>
    <row r="30" spans="2:8" s="165" customFormat="1" x14ac:dyDescent="0.2"/>
    <row r="31" spans="2:8" s="165" customFormat="1" x14ac:dyDescent="0.2">
      <c r="B31" s="495" t="s">
        <v>129</v>
      </c>
      <c r="C31" s="495"/>
      <c r="D31" s="122"/>
      <c r="E31" s="122"/>
      <c r="F31" s="122"/>
      <c r="G31" s="122"/>
      <c r="H31" s="122"/>
    </row>
    <row r="32" spans="2:8" s="165" customFormat="1" x14ac:dyDescent="0.2">
      <c r="B32" s="495"/>
      <c r="C32" s="495"/>
      <c r="D32" s="122"/>
      <c r="E32" s="122"/>
      <c r="F32" s="122"/>
      <c r="G32" s="122"/>
      <c r="H32" s="122"/>
    </row>
    <row r="33" s="165" customFormat="1" x14ac:dyDescent="0.2"/>
    <row r="34" s="165" customFormat="1" x14ac:dyDescent="0.2"/>
    <row r="35" s="165" customFormat="1" x14ac:dyDescent="0.2"/>
    <row r="36" s="165" customFormat="1" x14ac:dyDescent="0.2"/>
    <row r="37" s="165" customFormat="1" x14ac:dyDescent="0.2"/>
    <row r="38" s="165" customFormat="1" x14ac:dyDescent="0.2"/>
    <row r="39" s="165" customFormat="1" x14ac:dyDescent="0.2"/>
    <row r="40" s="165" customFormat="1" x14ac:dyDescent="0.2"/>
    <row r="41" s="165" customFormat="1" x14ac:dyDescent="0.2"/>
    <row r="42" s="165" customFormat="1" x14ac:dyDescent="0.2"/>
    <row r="43" s="165" customFormat="1" x14ac:dyDescent="0.2"/>
    <row r="44" s="165" customFormat="1" x14ac:dyDescent="0.2"/>
    <row r="45" s="165" customFormat="1" x14ac:dyDescent="0.2"/>
    <row r="46" s="165" customFormat="1" x14ac:dyDescent="0.2"/>
    <row r="47" s="165" customFormat="1" x14ac:dyDescent="0.2"/>
    <row r="48" s="165" customFormat="1" x14ac:dyDescent="0.2"/>
    <row r="49" s="165" customFormat="1" x14ac:dyDescent="0.2"/>
    <row r="50" s="165" customFormat="1" x14ac:dyDescent="0.2"/>
    <row r="51" s="165" customFormat="1" x14ac:dyDescent="0.2"/>
    <row r="52" s="165" customFormat="1" x14ac:dyDescent="0.2"/>
    <row r="53" s="165" customFormat="1" x14ac:dyDescent="0.2"/>
    <row r="54" s="165" customFormat="1" x14ac:dyDescent="0.2"/>
    <row r="55" s="165" customFormat="1" x14ac:dyDescent="0.2"/>
    <row r="56" s="165" customFormat="1" x14ac:dyDescent="0.2"/>
    <row r="57" s="165" customFormat="1" x14ac:dyDescent="0.2"/>
    <row r="58" s="165" customFormat="1" x14ac:dyDescent="0.2"/>
    <row r="59" s="165" customFormat="1" x14ac:dyDescent="0.2"/>
    <row r="60" s="165" customFormat="1" x14ac:dyDescent="0.2"/>
    <row r="61" s="165" customFormat="1" x14ac:dyDescent="0.2"/>
    <row r="62" s="165" customFormat="1" x14ac:dyDescent="0.2"/>
    <row r="63" s="165" customFormat="1" x14ac:dyDescent="0.2"/>
    <row r="64" s="165" customFormat="1" x14ac:dyDescent="0.2"/>
    <row r="65" spans="4:5" s="165" customFormat="1" x14ac:dyDescent="0.2"/>
    <row r="66" spans="4:5" s="165" customFormat="1" x14ac:dyDescent="0.2">
      <c r="D66" s="5" t="s">
        <v>222</v>
      </c>
    </row>
    <row r="67" spans="4:5" s="165" customFormat="1" x14ac:dyDescent="0.2">
      <c r="D67" s="123" t="s">
        <v>169</v>
      </c>
    </row>
    <row r="68" spans="4:5" s="165" customFormat="1" x14ac:dyDescent="0.2">
      <c r="D68" s="123" t="s">
        <v>223</v>
      </c>
    </row>
    <row r="69" spans="4:5" s="165" customFormat="1" x14ac:dyDescent="0.2">
      <c r="D69" s="123" t="s">
        <v>328</v>
      </c>
    </row>
    <row r="70" spans="4:5" s="165" customFormat="1" x14ac:dyDescent="0.2">
      <c r="D70" s="123" t="s">
        <v>395</v>
      </c>
    </row>
    <row r="71" spans="4:5" s="165" customFormat="1" x14ac:dyDescent="0.2">
      <c r="D71" s="123" t="s">
        <v>394</v>
      </c>
      <c r="E71" s="123"/>
    </row>
    <row r="72" spans="4:5" s="165" customFormat="1" x14ac:dyDescent="0.2">
      <c r="D72" s="123" t="s">
        <v>143</v>
      </c>
    </row>
    <row r="73" spans="4:5" s="165" customFormat="1" x14ac:dyDescent="0.2">
      <c r="D73" s="123" t="s">
        <v>220</v>
      </c>
    </row>
    <row r="74" spans="4:5" s="165" customFormat="1" x14ac:dyDescent="0.2">
      <c r="D74" s="123" t="s">
        <v>141</v>
      </c>
    </row>
    <row r="75" spans="4:5" s="165" customFormat="1" x14ac:dyDescent="0.2">
      <c r="D75" s="123" t="s">
        <v>221</v>
      </c>
    </row>
    <row r="76" spans="4:5" s="165" customFormat="1" x14ac:dyDescent="0.2">
      <c r="D76" s="165" t="s">
        <v>302</v>
      </c>
    </row>
    <row r="77" spans="4:5" s="165" customFormat="1" x14ac:dyDescent="0.2">
      <c r="D77" s="123" t="s">
        <v>301</v>
      </c>
    </row>
    <row r="78" spans="4:5" s="165" customFormat="1" x14ac:dyDescent="0.2">
      <c r="D78" s="165" t="s">
        <v>259</v>
      </c>
    </row>
    <row r="79" spans="4:5" s="165" customFormat="1" x14ac:dyDescent="0.2">
      <c r="D79" s="165" t="s">
        <v>260</v>
      </c>
    </row>
    <row r="80" spans="4:5" s="165" customFormat="1" x14ac:dyDescent="0.2"/>
    <row r="81" spans="4:4" s="165" customFormat="1" x14ac:dyDescent="0.2"/>
    <row r="82" spans="4:4" s="165" customFormat="1" x14ac:dyDescent="0.2"/>
    <row r="83" spans="4:4" s="165" customFormat="1" x14ac:dyDescent="0.2"/>
    <row r="84" spans="4:4" s="165" customFormat="1" x14ac:dyDescent="0.2">
      <c r="D84" s="5" t="s">
        <v>98</v>
      </c>
    </row>
    <row r="85" spans="4:4" s="165" customFormat="1" x14ac:dyDescent="0.2">
      <c r="D85" s="165" t="s">
        <v>99</v>
      </c>
    </row>
    <row r="86" spans="4:4" s="165" customFormat="1" x14ac:dyDescent="0.2">
      <c r="D86" s="165" t="s">
        <v>100</v>
      </c>
    </row>
    <row r="87" spans="4:4" s="165" customFormat="1" x14ac:dyDescent="0.2"/>
    <row r="88" spans="4:4" s="165" customFormat="1" x14ac:dyDescent="0.2"/>
    <row r="89" spans="4:4" s="165" customFormat="1" x14ac:dyDescent="0.2"/>
    <row r="90" spans="4:4" s="165" customFormat="1" x14ac:dyDescent="0.2"/>
    <row r="91" spans="4:4" s="165" customFormat="1" x14ac:dyDescent="0.2"/>
    <row r="92" spans="4:4" s="165" customFormat="1" x14ac:dyDescent="0.2"/>
    <row r="93" spans="4:4" s="165" customFormat="1" x14ac:dyDescent="0.2"/>
    <row r="94" spans="4:4" s="165" customFormat="1" x14ac:dyDescent="0.2"/>
    <row r="95" spans="4:4" s="165" customFormat="1" x14ac:dyDescent="0.2"/>
    <row r="96" spans="4:4" s="165" customFormat="1" x14ac:dyDescent="0.2"/>
    <row r="97" s="165" customFormat="1" x14ac:dyDescent="0.2"/>
    <row r="98" s="165" customFormat="1" x14ac:dyDescent="0.2"/>
    <row r="99" s="165" customFormat="1" x14ac:dyDescent="0.2"/>
  </sheetData>
  <sheetProtection algorithmName="SHA-512" hashValue="aHX9U3HTnsG3t+Vsl6OwvdRgtCxwdQqa5sQQCda3S/S5W0ayPXsgZWN1PQKKHozeFfk2k+D59/y5qC+V8Uvkgw==" saltValue="sOQyEdqs4h2UW+5eazeGZQ==" spinCount="100000" sheet="1" objects="1" scenarios="1"/>
  <mergeCells count="5">
    <mergeCell ref="B31:C32"/>
    <mergeCell ref="B1:C1"/>
    <mergeCell ref="B25:C25"/>
    <mergeCell ref="B23:C23"/>
    <mergeCell ref="D5:D8"/>
  </mergeCells>
  <dataValidations count="2">
    <dataValidation type="list" allowBlank="1" showInputMessage="1" showErrorMessage="1" sqref="C11" xr:uid="{00000000-0002-0000-0300-000000000000}">
      <formula1>$D$85:$D$87</formula1>
    </dataValidation>
    <dataValidation type="list" allowBlank="1" showInputMessage="1" showErrorMessage="1" sqref="C15" xr:uid="{00000000-0002-0000-0300-000001000000}">
      <formula1>$D$67:$D$79</formula1>
    </dataValidation>
  </dataValidations>
  <hyperlinks>
    <hyperlink ref="C21" r:id="rId1" xr:uid="{00000000-0004-0000-0300-000000000000}"/>
    <hyperlink ref="B31:C32" location="'Machinery Room Information'!H9" display="Next (continue)" xr:uid="{00000000-0004-0000-0300-000001000000}"/>
  </hyperlinks>
  <pageMargins left="0.7" right="0.7" top="0.5" bottom="0.5" header="0.25" footer="0.25"/>
  <pageSetup scale="85" fitToHeight="0" orientation="portrait" r:id="rId2"/>
  <headerFooter>
    <oddFooter>&amp;L&amp;F&amp;R&amp;P OF &amp;N</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M139"/>
  <sheetViews>
    <sheetView zoomScale="85" zoomScaleNormal="85" workbookViewId="0">
      <pane xSplit="1" ySplit="5" topLeftCell="B7" activePane="bottomRight" state="frozen"/>
      <selection activeCell="G2" sqref="G2"/>
      <selection pane="topRight" activeCell="G2" sqref="G2"/>
      <selection pane="bottomLeft" activeCell="G2" sqref="G2"/>
      <selection pane="bottomRight" activeCell="E15" sqref="E15"/>
    </sheetView>
  </sheetViews>
  <sheetFormatPr defaultColWidth="8.796875" defaultRowHeight="15" x14ac:dyDescent="0.2"/>
  <cols>
    <col min="1" max="1" width="0.5" style="127" customWidth="1"/>
    <col min="2" max="2" width="4.296875" style="127" customWidth="1"/>
    <col min="3" max="3" width="19.09765625" style="127" customWidth="1"/>
    <col min="4" max="4" width="12" style="127" customWidth="1"/>
    <col min="5" max="5" width="21" style="127" customWidth="1"/>
    <col min="6" max="6" width="11.19921875" style="127" customWidth="1"/>
    <col min="7" max="7" width="12.59765625" style="127" customWidth="1"/>
    <col min="8" max="8" width="13.5" style="127" customWidth="1"/>
    <col min="9" max="9" width="11" style="127" customWidth="1"/>
    <col min="10" max="10" width="1.19921875" style="127" customWidth="1"/>
    <col min="11" max="11" width="13.796875" style="127" customWidth="1"/>
    <col min="12" max="16384" width="8.796875" style="127"/>
  </cols>
  <sheetData>
    <row r="1" spans="1:13" ht="30" x14ac:dyDescent="0.2">
      <c r="B1" s="519" t="s">
        <v>278</v>
      </c>
      <c r="C1" s="519"/>
      <c r="D1" s="519"/>
      <c r="E1" s="519"/>
      <c r="F1" s="519"/>
      <c r="G1" s="519"/>
      <c r="H1" s="519"/>
      <c r="I1" s="519"/>
      <c r="J1" s="519"/>
    </row>
    <row r="2" spans="1:13" ht="23.1" customHeight="1" thickBot="1" x14ac:dyDescent="0.25">
      <c r="A2" s="139"/>
      <c r="B2" s="520" t="s">
        <v>26</v>
      </c>
      <c r="C2" s="521"/>
      <c r="D2" s="522">
        <f>'Facility Information'!C4</f>
        <v>0</v>
      </c>
      <c r="E2" s="522"/>
      <c r="F2" s="522"/>
      <c r="G2" s="189" t="s">
        <v>25</v>
      </c>
      <c r="H2" s="523">
        <f>'Ventilation Evaluation'!H2</f>
        <v>0</v>
      </c>
      <c r="I2" s="523"/>
      <c r="J2" s="7"/>
    </row>
    <row r="3" spans="1:13" s="128" customFormat="1" ht="23.1" customHeight="1" x14ac:dyDescent="0.2">
      <c r="A3" s="139"/>
      <c r="B3" s="524" t="s">
        <v>39</v>
      </c>
      <c r="C3" s="525"/>
      <c r="D3" s="541">
        <f>'Facility Information'!C10</f>
        <v>0</v>
      </c>
      <c r="E3" s="541"/>
      <c r="F3" s="541"/>
      <c r="G3" s="538" t="str">
        <f>'Facility Information'!$C$15</f>
        <v>IIAR 2-2021 (2021-Present)</v>
      </c>
      <c r="H3" s="539"/>
      <c r="I3" s="540"/>
      <c r="J3" s="201"/>
    </row>
    <row r="4" spans="1:13" s="129" customFormat="1" ht="20.25" customHeight="1" x14ac:dyDescent="0.2">
      <c r="A4" s="128"/>
      <c r="B4" s="88"/>
      <c r="C4" s="546" t="s">
        <v>12</v>
      </c>
      <c r="D4" s="546"/>
      <c r="E4" s="546"/>
      <c r="F4" s="542" t="str">
        <f>'Facility Information'!$B$11</f>
        <v>Refrigerant Evaluated:</v>
      </c>
      <c r="G4" s="543"/>
      <c r="H4" s="544">
        <f>'Facility Information'!$C$11</f>
        <v>0</v>
      </c>
      <c r="I4" s="545"/>
      <c r="J4" s="16"/>
    </row>
    <row r="5" spans="1:13" s="129" customFormat="1" ht="15" customHeight="1" x14ac:dyDescent="0.2">
      <c r="A5" s="128"/>
      <c r="B5" s="53"/>
      <c r="C5" s="54"/>
      <c r="D5" s="54"/>
      <c r="E5" s="54"/>
      <c r="F5" s="54"/>
      <c r="G5" s="54"/>
      <c r="H5" s="54"/>
      <c r="I5" s="55"/>
      <c r="J5" s="16"/>
    </row>
    <row r="6" spans="1:13" ht="19.5" customHeight="1" thickBot="1" x14ac:dyDescent="0.3">
      <c r="B6" s="101"/>
      <c r="C6" s="6"/>
      <c r="D6" s="41" t="s">
        <v>20</v>
      </c>
      <c r="E6" s="9"/>
      <c r="F6" s="9"/>
      <c r="G6" s="9"/>
      <c r="H6" s="9"/>
      <c r="I6" s="10"/>
      <c r="J6" s="100"/>
    </row>
    <row r="7" spans="1:13" ht="19.5" customHeight="1" thickBot="1" x14ac:dyDescent="0.25">
      <c r="B7" s="101"/>
      <c r="C7" s="507" t="s">
        <v>137</v>
      </c>
      <c r="D7" s="508"/>
      <c r="E7" s="508"/>
      <c r="F7" s="508"/>
      <c r="G7" s="509"/>
      <c r="H7" s="149" t="s">
        <v>598</v>
      </c>
      <c r="I7" s="56"/>
      <c r="J7" s="100"/>
    </row>
    <row r="8" spans="1:13" s="128" customFormat="1" ht="21" customHeight="1" x14ac:dyDescent="0.2">
      <c r="B8" s="53"/>
      <c r="C8" s="199" t="s">
        <v>298</v>
      </c>
      <c r="D8" s="187"/>
      <c r="E8" s="200" t="s">
        <v>600</v>
      </c>
      <c r="F8" s="187"/>
      <c r="G8" s="187"/>
      <c r="H8" s="187"/>
      <c r="I8" s="188"/>
      <c r="J8" s="193"/>
      <c r="K8" s="441"/>
      <c r="L8" s="129"/>
      <c r="M8" s="129"/>
    </row>
    <row r="9" spans="1:13" ht="20.100000000000001" customHeight="1" x14ac:dyDescent="0.2">
      <c r="B9" s="101"/>
      <c r="C9" s="19"/>
      <c r="D9" s="535" t="s">
        <v>91</v>
      </c>
      <c r="E9" s="151" t="s">
        <v>107</v>
      </c>
      <c r="F9" s="40"/>
      <c r="G9" s="20" t="s">
        <v>0</v>
      </c>
      <c r="H9" s="126">
        <f>F9*0.3048</f>
        <v>0</v>
      </c>
      <c r="I9" s="61" t="s">
        <v>1</v>
      </c>
      <c r="J9" s="100"/>
      <c r="K9" s="442"/>
      <c r="L9" s="442"/>
      <c r="M9" s="442"/>
    </row>
    <row r="10" spans="1:13" ht="20.100000000000001" customHeight="1" x14ac:dyDescent="0.2">
      <c r="B10" s="101"/>
      <c r="C10" s="19"/>
      <c r="D10" s="536"/>
      <c r="E10" s="151" t="s">
        <v>108</v>
      </c>
      <c r="F10" s="40"/>
      <c r="G10" s="20" t="s">
        <v>0</v>
      </c>
      <c r="H10" s="126">
        <f>F10*0.3048</f>
        <v>0</v>
      </c>
      <c r="I10" s="61" t="s">
        <v>1</v>
      </c>
      <c r="J10" s="100"/>
      <c r="K10" s="442"/>
      <c r="L10" s="442"/>
      <c r="M10" s="442"/>
    </row>
    <row r="11" spans="1:13" ht="20.100000000000001" customHeight="1" x14ac:dyDescent="0.2">
      <c r="B11" s="101"/>
      <c r="C11" s="19"/>
      <c r="D11" s="536"/>
      <c r="E11" s="151" t="s">
        <v>109</v>
      </c>
      <c r="F11" s="40"/>
      <c r="G11" s="20" t="s">
        <v>0</v>
      </c>
      <c r="H11" s="126">
        <f>F11*0.3048</f>
        <v>0</v>
      </c>
      <c r="I11" s="61" t="s">
        <v>1</v>
      </c>
      <c r="J11" s="100"/>
      <c r="K11" s="442"/>
      <c r="L11" s="442"/>
      <c r="M11" s="442"/>
    </row>
    <row r="12" spans="1:13" ht="20.100000000000001" customHeight="1" x14ac:dyDescent="0.2">
      <c r="B12" s="101"/>
      <c r="C12" s="22"/>
      <c r="D12" s="536"/>
      <c r="E12" s="151" t="s">
        <v>95</v>
      </c>
      <c r="F12" s="40"/>
      <c r="G12" s="20" t="s">
        <v>0</v>
      </c>
      <c r="H12" s="126">
        <f>F12*0.3048</f>
        <v>0</v>
      </c>
      <c r="I12" s="61" t="s">
        <v>1</v>
      </c>
      <c r="J12" s="100"/>
      <c r="K12" s="442"/>
      <c r="L12" s="442"/>
      <c r="M12" s="442"/>
    </row>
    <row r="13" spans="1:13" ht="20.100000000000001" customHeight="1" x14ac:dyDescent="0.2">
      <c r="B13" s="101"/>
      <c r="C13" s="22"/>
      <c r="D13" s="536"/>
      <c r="E13" s="75" t="s">
        <v>2</v>
      </c>
      <c r="F13" s="40"/>
      <c r="G13" s="4" t="s">
        <v>19</v>
      </c>
      <c r="H13" s="115">
        <f>F13*0.3048^3</f>
        <v>0</v>
      </c>
      <c r="I13" s="3" t="s">
        <v>30</v>
      </c>
      <c r="J13" s="100"/>
      <c r="K13" s="442"/>
      <c r="L13" s="442"/>
      <c r="M13" s="442"/>
    </row>
    <row r="14" spans="1:13" ht="20.100000000000001" customHeight="1" x14ac:dyDescent="0.2">
      <c r="B14" s="101"/>
      <c r="C14" s="76"/>
      <c r="D14" s="536"/>
      <c r="E14" s="75" t="s">
        <v>103</v>
      </c>
      <c r="F14" s="438"/>
      <c r="G14" s="4" t="s">
        <v>46</v>
      </c>
      <c r="H14" s="115">
        <f>F14*0.3048^2</f>
        <v>0</v>
      </c>
      <c r="I14" s="3" t="s">
        <v>47</v>
      </c>
      <c r="J14" s="100"/>
      <c r="K14" s="442"/>
      <c r="L14" s="442"/>
      <c r="M14" s="442"/>
    </row>
    <row r="15" spans="1:13" ht="20.100000000000001" customHeight="1" x14ac:dyDescent="0.2">
      <c r="B15" s="101"/>
      <c r="C15" s="19"/>
      <c r="D15" s="537"/>
      <c r="E15" s="75" t="s">
        <v>90</v>
      </c>
      <c r="F15" s="438"/>
      <c r="G15" s="20" t="s">
        <v>0</v>
      </c>
      <c r="H15" s="126">
        <f>F15*0.3048</f>
        <v>0</v>
      </c>
      <c r="I15" s="61" t="s">
        <v>1</v>
      </c>
      <c r="J15" s="100"/>
      <c r="K15" s="442"/>
      <c r="L15" s="442"/>
      <c r="M15" s="442"/>
    </row>
    <row r="16" spans="1:13" ht="11.25" customHeight="1" x14ac:dyDescent="0.2">
      <c r="B16" s="101"/>
      <c r="C16" s="19"/>
      <c r="D16" s="16"/>
      <c r="E16" s="194"/>
      <c r="F16" s="29"/>
      <c r="G16" s="20"/>
      <c r="H16" s="29"/>
      <c r="I16" s="61"/>
      <c r="J16" s="100"/>
      <c r="K16" s="442"/>
      <c r="L16" s="442"/>
      <c r="M16" s="442"/>
    </row>
    <row r="17" spans="2:13" ht="106.5" customHeight="1" x14ac:dyDescent="0.2">
      <c r="B17" s="101"/>
      <c r="C17" s="443" t="s">
        <v>599</v>
      </c>
      <c r="D17" s="515"/>
      <c r="E17" s="516"/>
      <c r="F17" s="516"/>
      <c r="G17" s="516"/>
      <c r="H17" s="517"/>
      <c r="I17" s="61"/>
      <c r="J17" s="100"/>
      <c r="K17" s="442"/>
      <c r="L17" s="442"/>
      <c r="M17" s="442"/>
    </row>
    <row r="18" spans="2:13" ht="11.25" customHeight="1" thickBot="1" x14ac:dyDescent="0.25">
      <c r="B18" s="101"/>
      <c r="C18" s="19"/>
      <c r="D18" s="16"/>
      <c r="E18" s="440"/>
      <c r="F18" s="21"/>
      <c r="G18" s="20"/>
      <c r="H18" s="21"/>
      <c r="I18" s="61"/>
      <c r="J18" s="100"/>
      <c r="K18" s="442"/>
      <c r="L18" s="442"/>
      <c r="M18" s="442"/>
    </row>
    <row r="19" spans="2:13" ht="18.75" thickBot="1" x14ac:dyDescent="0.25">
      <c r="B19" s="101"/>
      <c r="C19" s="72"/>
      <c r="D19" s="513" t="s">
        <v>597</v>
      </c>
      <c r="E19" s="194" t="s">
        <v>102</v>
      </c>
      <c r="F19" s="65">
        <f>IF(H7="Wall lengths",0.5*(F9+F11)*0.5*(F10+F12),F14)</f>
        <v>0</v>
      </c>
      <c r="G19" s="4" t="s">
        <v>46</v>
      </c>
      <c r="H19" s="171">
        <f>0.3048^2*F19</f>
        <v>0</v>
      </c>
      <c r="I19" s="61" t="s">
        <v>47</v>
      </c>
      <c r="J19" s="100"/>
      <c r="K19" s="442"/>
      <c r="L19" s="442"/>
      <c r="M19" s="442"/>
    </row>
    <row r="20" spans="2:13" ht="20.100000000000001" customHeight="1" thickBot="1" x14ac:dyDescent="0.25">
      <c r="B20" s="101"/>
      <c r="C20" s="23"/>
      <c r="D20" s="514"/>
      <c r="E20" s="191" t="s">
        <v>2</v>
      </c>
      <c r="F20" s="65">
        <f>IF(H7="Volume",F13,F19*F15)</f>
        <v>0</v>
      </c>
      <c r="G20" s="2" t="s">
        <v>19</v>
      </c>
      <c r="H20" s="78">
        <f>F20*0.3048^3</f>
        <v>0</v>
      </c>
      <c r="I20" s="60" t="s">
        <v>30</v>
      </c>
      <c r="J20" s="100"/>
    </row>
    <row r="21" spans="2:13" x14ac:dyDescent="0.2">
      <c r="B21" s="101"/>
      <c r="C21" s="16"/>
      <c r="D21" s="16"/>
      <c r="E21" s="194"/>
      <c r="F21" s="4"/>
      <c r="G21" s="4"/>
      <c r="H21" s="47"/>
      <c r="I21" s="61"/>
      <c r="J21" s="100"/>
    </row>
    <row r="22" spans="2:13" ht="20.100000000000001" customHeight="1" x14ac:dyDescent="0.25">
      <c r="B22" s="101"/>
      <c r="C22" s="85"/>
      <c r="D22" s="41" t="s">
        <v>138</v>
      </c>
      <c r="E22" s="66"/>
      <c r="F22" s="33"/>
      <c r="G22" s="33"/>
      <c r="H22" s="86"/>
      <c r="I22" s="62"/>
      <c r="J22" s="100"/>
    </row>
    <row r="23" spans="2:13" ht="20.100000000000001" customHeight="1" x14ac:dyDescent="0.25">
      <c r="B23" s="101"/>
      <c r="C23" s="19"/>
      <c r="D23" s="48"/>
      <c r="E23" s="195" t="s">
        <v>142</v>
      </c>
      <c r="F23" s="64"/>
      <c r="G23" s="4"/>
      <c r="H23" s="47"/>
      <c r="I23" s="61"/>
      <c r="J23" s="100"/>
    </row>
    <row r="24" spans="2:13" ht="20.100000000000001" customHeight="1" x14ac:dyDescent="0.2">
      <c r="B24" s="101"/>
      <c r="C24" s="19"/>
      <c r="D24" s="16"/>
      <c r="E24" s="195" t="s">
        <v>265</v>
      </c>
      <c r="F24" s="167"/>
      <c r="G24" s="166" t="s">
        <v>139</v>
      </c>
      <c r="H24" s="168">
        <f>F24</f>
        <v>0</v>
      </c>
      <c r="I24" s="170" t="s">
        <v>139</v>
      </c>
      <c r="J24" s="100"/>
    </row>
    <row r="25" spans="2:13" ht="20.100000000000001" customHeight="1" x14ac:dyDescent="0.2">
      <c r="B25" s="101"/>
      <c r="C25" s="23"/>
      <c r="D25" s="17"/>
      <c r="E25" s="196" t="s">
        <v>392</v>
      </c>
      <c r="F25" s="167"/>
      <c r="G25" s="2" t="s">
        <v>139</v>
      </c>
      <c r="H25" s="169">
        <f>F25</f>
        <v>0</v>
      </c>
      <c r="I25" s="34" t="s">
        <v>139</v>
      </c>
      <c r="J25" s="100"/>
    </row>
    <row r="26" spans="2:13" x14ac:dyDescent="0.2">
      <c r="B26" s="101"/>
      <c r="C26" s="17"/>
      <c r="D26" s="16"/>
      <c r="E26" s="194"/>
      <c r="F26" s="47"/>
      <c r="G26" s="46"/>
      <c r="H26" s="47"/>
      <c r="I26" s="61"/>
      <c r="J26" s="100"/>
    </row>
    <row r="27" spans="2:13" ht="20.100000000000001" customHeight="1" x14ac:dyDescent="0.25">
      <c r="B27" s="101"/>
      <c r="C27" s="85"/>
      <c r="D27" s="41" t="s">
        <v>292</v>
      </c>
      <c r="E27" s="66"/>
      <c r="F27" s="86"/>
      <c r="G27" s="87"/>
      <c r="H27" s="86"/>
      <c r="I27" s="62"/>
      <c r="J27" s="100"/>
    </row>
    <row r="28" spans="2:13" ht="20.100000000000001" customHeight="1" x14ac:dyDescent="0.25">
      <c r="B28" s="101"/>
      <c r="C28" s="19"/>
      <c r="D28" s="48"/>
      <c r="E28" s="195" t="s">
        <v>216</v>
      </c>
      <c r="F28" s="64"/>
      <c r="G28" s="46"/>
      <c r="H28" s="47"/>
      <c r="I28" s="61"/>
      <c r="J28" s="100"/>
    </row>
    <row r="29" spans="2:13" ht="20.100000000000001" customHeight="1" x14ac:dyDescent="0.2">
      <c r="B29" s="101"/>
      <c r="C29" s="23"/>
      <c r="D29" s="17"/>
      <c r="E29" s="196" t="s">
        <v>293</v>
      </c>
      <c r="F29" s="64"/>
      <c r="G29" s="2" t="s">
        <v>92</v>
      </c>
      <c r="H29" s="115">
        <f>F29</f>
        <v>0</v>
      </c>
      <c r="I29" s="34" t="str">
        <f>G29</f>
        <v>persons</v>
      </c>
      <c r="J29" s="100"/>
    </row>
    <row r="30" spans="2:13" x14ac:dyDescent="0.2">
      <c r="B30" s="101"/>
      <c r="C30" s="15"/>
      <c r="D30" s="15"/>
      <c r="E30" s="15"/>
      <c r="F30" s="24"/>
      <c r="G30" s="4"/>
      <c r="H30" s="25"/>
      <c r="I30" s="3"/>
      <c r="J30" s="15"/>
    </row>
    <row r="31" spans="2:13" ht="23.25" customHeight="1" x14ac:dyDescent="0.2">
      <c r="B31" s="101"/>
      <c r="C31" s="502" t="s">
        <v>48</v>
      </c>
      <c r="D31" s="502"/>
      <c r="E31" s="502"/>
      <c r="F31" s="64"/>
      <c r="G31" s="89" t="s">
        <v>3</v>
      </c>
      <c r="H31" s="115">
        <f>F31/2.205</f>
        <v>0</v>
      </c>
      <c r="I31" s="90" t="s">
        <v>4</v>
      </c>
      <c r="J31" s="100"/>
    </row>
    <row r="32" spans="2:13" x14ac:dyDescent="0.2">
      <c r="B32" s="101"/>
      <c r="C32" s="15"/>
      <c r="D32" s="16"/>
      <c r="E32" s="194"/>
      <c r="F32" s="42"/>
      <c r="G32" s="20"/>
      <c r="H32" s="21"/>
      <c r="I32" s="3"/>
      <c r="J32" s="15"/>
    </row>
    <row r="33" spans="2:10" ht="18" customHeight="1" x14ac:dyDescent="0.2">
      <c r="B33" s="101"/>
      <c r="C33" s="510" t="s">
        <v>105</v>
      </c>
      <c r="D33" s="35"/>
      <c r="E33" s="66" t="s">
        <v>96</v>
      </c>
      <c r="F33" s="64"/>
      <c r="G33" s="33"/>
      <c r="H33" s="29"/>
      <c r="I33" s="36"/>
      <c r="J33" s="15"/>
    </row>
    <row r="34" spans="2:10" ht="18" customHeight="1" x14ac:dyDescent="0.2">
      <c r="B34" s="101"/>
      <c r="C34" s="511"/>
      <c r="D34" s="71"/>
      <c r="E34" s="77" t="s">
        <v>130</v>
      </c>
      <c r="F34" s="57"/>
      <c r="G34" s="4" t="s">
        <v>0</v>
      </c>
      <c r="H34" s="115">
        <f>0.3048*F34</f>
        <v>0</v>
      </c>
      <c r="I34" s="3" t="s">
        <v>1</v>
      </c>
      <c r="J34" s="15"/>
    </row>
    <row r="35" spans="2:10" ht="18" customHeight="1" x14ac:dyDescent="0.2">
      <c r="B35" s="101"/>
      <c r="C35" s="511"/>
      <c r="D35" s="71"/>
      <c r="E35" s="77" t="s">
        <v>131</v>
      </c>
      <c r="F35" s="57"/>
      <c r="G35" s="4" t="s">
        <v>0</v>
      </c>
      <c r="H35" s="115">
        <f>0.3048*F35</f>
        <v>0</v>
      </c>
      <c r="I35" s="3" t="s">
        <v>1</v>
      </c>
      <c r="J35" s="15"/>
    </row>
    <row r="36" spans="2:10" ht="18" customHeight="1" x14ac:dyDescent="0.2">
      <c r="B36" s="101"/>
      <c r="C36" s="511"/>
      <c r="D36" s="71"/>
      <c r="E36" s="194" t="s">
        <v>115</v>
      </c>
      <c r="F36" s="63">
        <f>$F$34*$F$35</f>
        <v>0</v>
      </c>
      <c r="G36" s="4" t="s">
        <v>33</v>
      </c>
      <c r="H36" s="78">
        <f>F36*0.3048^2</f>
        <v>0</v>
      </c>
      <c r="I36" s="61" t="s">
        <v>34</v>
      </c>
      <c r="J36" s="15"/>
    </row>
    <row r="37" spans="2:10" ht="18" customHeight="1" x14ac:dyDescent="0.2">
      <c r="B37" s="101"/>
      <c r="C37" s="511"/>
      <c r="D37" s="15"/>
      <c r="E37" s="194" t="s">
        <v>18</v>
      </c>
      <c r="F37" s="57"/>
      <c r="G37" s="20" t="s">
        <v>31</v>
      </c>
      <c r="H37" s="115">
        <f>F37*5.678</f>
        <v>0</v>
      </c>
      <c r="I37" s="61" t="s">
        <v>32</v>
      </c>
      <c r="J37" s="100"/>
    </row>
    <row r="38" spans="2:10" ht="18" customHeight="1" x14ac:dyDescent="0.2">
      <c r="B38" s="101"/>
      <c r="C38" s="511"/>
      <c r="D38" s="15"/>
      <c r="E38" s="194" t="s">
        <v>110</v>
      </c>
      <c r="F38" s="64"/>
      <c r="G38" s="4"/>
      <c r="H38" s="172">
        <f>F38</f>
        <v>0</v>
      </c>
      <c r="I38" s="61"/>
      <c r="J38" s="100"/>
    </row>
    <row r="39" spans="2:10" ht="18" customHeight="1" thickBot="1" x14ac:dyDescent="0.25">
      <c r="B39" s="101"/>
      <c r="C39" s="511"/>
      <c r="D39" s="15"/>
      <c r="E39" s="194" t="s">
        <v>111</v>
      </c>
      <c r="F39" s="67">
        <f>IF(F38="Light",8,IF(F38="Medium",15,IF(F38="Dark",20,IF(F38="N/A",0,0))))</f>
        <v>0</v>
      </c>
      <c r="G39" s="20" t="s">
        <v>14</v>
      </c>
      <c r="H39" s="78">
        <f>F39*5/9</f>
        <v>0</v>
      </c>
      <c r="I39" s="61" t="s">
        <v>15</v>
      </c>
      <c r="J39" s="100"/>
    </row>
    <row r="40" spans="2:10" ht="18" customHeight="1" thickBot="1" x14ac:dyDescent="0.25">
      <c r="B40" s="101"/>
      <c r="C40" s="512"/>
      <c r="D40" s="503" t="s">
        <v>112</v>
      </c>
      <c r="E40" s="504"/>
      <c r="F40" s="65">
        <f>IF(F33="Yes",MAX(0,F37*F36*($F$80+F39-$F$82)),0)</f>
        <v>0</v>
      </c>
      <c r="G40" s="32" t="s">
        <v>5</v>
      </c>
      <c r="H40" s="78">
        <f>F40*5/9</f>
        <v>0</v>
      </c>
      <c r="I40" s="60" t="s">
        <v>57</v>
      </c>
      <c r="J40" s="100"/>
    </row>
    <row r="41" spans="2:10" x14ac:dyDescent="0.2">
      <c r="B41" s="101"/>
      <c r="C41" s="68"/>
      <c r="D41" s="15"/>
      <c r="E41" s="190"/>
      <c r="F41" s="15"/>
      <c r="G41" s="20"/>
      <c r="H41" s="21"/>
      <c r="I41" s="61"/>
      <c r="J41" s="4"/>
    </row>
    <row r="42" spans="2:10" ht="18" customHeight="1" x14ac:dyDescent="0.2">
      <c r="B42" s="101"/>
      <c r="C42" s="510" t="s">
        <v>106</v>
      </c>
      <c r="D42" s="9"/>
      <c r="E42" s="186" t="s">
        <v>96</v>
      </c>
      <c r="F42" s="57" t="s">
        <v>75</v>
      </c>
      <c r="G42" s="28"/>
      <c r="H42" s="29"/>
      <c r="I42" s="62"/>
      <c r="J42" s="4"/>
    </row>
    <row r="43" spans="2:10" ht="18" customHeight="1" thickBot="1" x14ac:dyDescent="0.25">
      <c r="B43" s="101"/>
      <c r="C43" s="511"/>
      <c r="D43" s="43"/>
      <c r="E43" s="44" t="s">
        <v>113</v>
      </c>
      <c r="F43" s="67">
        <v>0</v>
      </c>
      <c r="G43" s="45" t="s">
        <v>14</v>
      </c>
      <c r="H43" s="78">
        <f>F43*5/9</f>
        <v>0</v>
      </c>
      <c r="I43" s="61" t="s">
        <v>15</v>
      </c>
      <c r="J43" s="100"/>
    </row>
    <row r="44" spans="2:10" ht="18" customHeight="1" x14ac:dyDescent="0.2">
      <c r="B44" s="101"/>
      <c r="C44" s="512"/>
      <c r="D44" s="505" t="s">
        <v>114</v>
      </c>
      <c r="E44" s="506"/>
      <c r="F44" s="178">
        <v>0</v>
      </c>
      <c r="G44" s="32" t="s">
        <v>5</v>
      </c>
      <c r="H44" s="78">
        <f>F44*5/9</f>
        <v>0</v>
      </c>
      <c r="I44" s="60" t="s">
        <v>57</v>
      </c>
      <c r="J44" s="100"/>
    </row>
    <row r="45" spans="2:10" x14ac:dyDescent="0.2">
      <c r="B45" s="101"/>
      <c r="C45" s="39"/>
      <c r="D45" s="39"/>
      <c r="E45" s="179"/>
      <c r="F45" s="180"/>
      <c r="G45" s="104"/>
      <c r="H45" s="181"/>
      <c r="I45" s="37"/>
      <c r="J45" s="4"/>
    </row>
    <row r="46" spans="2:10" ht="18" customHeight="1" x14ac:dyDescent="0.2">
      <c r="B46" s="101"/>
      <c r="C46" s="510" t="s">
        <v>53</v>
      </c>
      <c r="D46" s="9"/>
      <c r="E46" s="186" t="s">
        <v>96</v>
      </c>
      <c r="F46" s="64"/>
      <c r="G46" s="28"/>
      <c r="H46" s="29"/>
      <c r="I46" s="62"/>
      <c r="J46" s="4"/>
    </row>
    <row r="47" spans="2:10" ht="18" customHeight="1" x14ac:dyDescent="0.2">
      <c r="B47" s="101"/>
      <c r="C47" s="511"/>
      <c r="D47" s="71"/>
      <c r="E47" s="77" t="s">
        <v>120</v>
      </c>
      <c r="F47" s="57"/>
      <c r="G47" s="4" t="s">
        <v>0</v>
      </c>
      <c r="H47" s="115">
        <f>0.3048*F47</f>
        <v>0</v>
      </c>
      <c r="I47" s="3" t="s">
        <v>1</v>
      </c>
      <c r="J47" s="4"/>
    </row>
    <row r="48" spans="2:10" ht="18" customHeight="1" x14ac:dyDescent="0.2">
      <c r="B48" s="101"/>
      <c r="C48" s="511"/>
      <c r="D48" s="71"/>
      <c r="E48" s="77" t="s">
        <v>121</v>
      </c>
      <c r="F48" s="57"/>
      <c r="G48" s="4" t="s">
        <v>0</v>
      </c>
      <c r="H48" s="115">
        <f>0.3048*F48</f>
        <v>0</v>
      </c>
      <c r="I48" s="3" t="s">
        <v>1</v>
      </c>
      <c r="J48" s="4"/>
    </row>
    <row r="49" spans="2:10" ht="18" customHeight="1" x14ac:dyDescent="0.2">
      <c r="B49" s="101"/>
      <c r="C49" s="511"/>
      <c r="D49" s="71"/>
      <c r="E49" s="190" t="s">
        <v>116</v>
      </c>
      <c r="F49" s="202">
        <f>$F$47*$F$48</f>
        <v>0</v>
      </c>
      <c r="G49" s="4" t="s">
        <v>33</v>
      </c>
      <c r="H49" s="78">
        <f>F49*0.3048^2</f>
        <v>0</v>
      </c>
      <c r="I49" s="61" t="s">
        <v>34</v>
      </c>
      <c r="J49" s="4"/>
    </row>
    <row r="50" spans="2:10" ht="18" customHeight="1" x14ac:dyDescent="0.2">
      <c r="B50" s="101"/>
      <c r="C50" s="511" t="s">
        <v>53</v>
      </c>
      <c r="D50" s="71"/>
      <c r="E50" s="194" t="s">
        <v>117</v>
      </c>
      <c r="F50" s="57"/>
      <c r="G50" s="20" t="s">
        <v>31</v>
      </c>
      <c r="H50" s="115">
        <f>F50*5.678</f>
        <v>0</v>
      </c>
      <c r="I50" s="61" t="s">
        <v>32</v>
      </c>
      <c r="J50" s="100"/>
    </row>
    <row r="51" spans="2:10" ht="18" customHeight="1" x14ac:dyDescent="0.2">
      <c r="B51" s="101"/>
      <c r="C51" s="511"/>
      <c r="D51" s="15"/>
      <c r="E51" s="190" t="s">
        <v>119</v>
      </c>
      <c r="F51" s="64"/>
      <c r="G51" s="4"/>
      <c r="H51" s="172">
        <f>F51</f>
        <v>0</v>
      </c>
      <c r="I51" s="61"/>
      <c r="J51" s="100"/>
    </row>
    <row r="52" spans="2:10" ht="18" customHeight="1" thickBot="1" x14ac:dyDescent="0.25">
      <c r="B52" s="101"/>
      <c r="C52" s="511"/>
      <c r="D52" s="43"/>
      <c r="E52" s="44" t="s">
        <v>118</v>
      </c>
      <c r="F52" s="63">
        <f>IF(F51="Light",4,IF(F51="Medium",6,IF(F51="Dark",8,IF(F51="N/A",0,0))))</f>
        <v>0</v>
      </c>
      <c r="G52" s="45" t="s">
        <v>14</v>
      </c>
      <c r="H52" s="78">
        <f>F52*5/9</f>
        <v>0</v>
      </c>
      <c r="I52" s="61" t="s">
        <v>15</v>
      </c>
      <c r="J52" s="100"/>
    </row>
    <row r="53" spans="2:10" ht="20.25" thickBot="1" x14ac:dyDescent="0.25">
      <c r="B53" s="101"/>
      <c r="C53" s="512"/>
      <c r="D53" s="505" t="s">
        <v>122</v>
      </c>
      <c r="E53" s="506"/>
      <c r="F53" s="65">
        <f>IF(F46="Yes",MAX(0,F50*F49*($F$80+F52-$F$82)),0)</f>
        <v>0</v>
      </c>
      <c r="G53" s="32" t="s">
        <v>5</v>
      </c>
      <c r="H53" s="78">
        <f>F53*5/9</f>
        <v>0</v>
      </c>
      <c r="I53" s="60" t="s">
        <v>57</v>
      </c>
      <c r="J53" s="100"/>
    </row>
    <row r="54" spans="2:10" x14ac:dyDescent="0.2">
      <c r="B54" s="101"/>
      <c r="C54" s="9"/>
      <c r="D54" s="15"/>
      <c r="E54" s="190"/>
      <c r="F54" s="152"/>
      <c r="G54" s="20"/>
      <c r="H54" s="21"/>
      <c r="I54" s="61"/>
      <c r="J54" s="4"/>
    </row>
    <row r="55" spans="2:10" ht="19.5" customHeight="1" x14ac:dyDescent="0.2">
      <c r="B55" s="101"/>
      <c r="C55" s="510" t="s">
        <v>54</v>
      </c>
      <c r="D55" s="9"/>
      <c r="E55" s="186" t="s">
        <v>96</v>
      </c>
      <c r="F55" s="64"/>
      <c r="G55" s="28"/>
      <c r="H55" s="29"/>
      <c r="I55" s="62"/>
      <c r="J55" s="4"/>
    </row>
    <row r="56" spans="2:10" ht="19.5" customHeight="1" x14ac:dyDescent="0.2">
      <c r="B56" s="101"/>
      <c r="C56" s="511"/>
      <c r="D56" s="71"/>
      <c r="E56" s="77" t="s">
        <v>123</v>
      </c>
      <c r="F56" s="57"/>
      <c r="G56" s="4" t="s">
        <v>0</v>
      </c>
      <c r="H56" s="115">
        <f>0.3048*F56</f>
        <v>0</v>
      </c>
      <c r="I56" s="3" t="s">
        <v>1</v>
      </c>
      <c r="J56" s="4"/>
    </row>
    <row r="57" spans="2:10" ht="19.5" customHeight="1" x14ac:dyDescent="0.2">
      <c r="B57" s="101"/>
      <c r="C57" s="511"/>
      <c r="D57" s="71"/>
      <c r="E57" s="77" t="s">
        <v>124</v>
      </c>
      <c r="F57" s="57"/>
      <c r="G57" s="4" t="s">
        <v>0</v>
      </c>
      <c r="H57" s="115">
        <f>0.3048*F57</f>
        <v>0</v>
      </c>
      <c r="I57" s="3" t="s">
        <v>1</v>
      </c>
      <c r="J57" s="4"/>
    </row>
    <row r="58" spans="2:10" ht="19.5" customHeight="1" x14ac:dyDescent="0.2">
      <c r="B58" s="101"/>
      <c r="C58" s="511"/>
      <c r="D58" s="71"/>
      <c r="E58" s="190" t="s">
        <v>125</v>
      </c>
      <c r="F58" s="63">
        <f>$F$56*$F$57</f>
        <v>0</v>
      </c>
      <c r="G58" s="4" t="s">
        <v>33</v>
      </c>
      <c r="H58" s="78">
        <f>F58*0.3048^2</f>
        <v>0</v>
      </c>
      <c r="I58" s="61" t="s">
        <v>34</v>
      </c>
      <c r="J58" s="4"/>
    </row>
    <row r="59" spans="2:10" ht="18" customHeight="1" x14ac:dyDescent="0.2">
      <c r="B59" s="101"/>
      <c r="C59" s="511" t="s">
        <v>54</v>
      </c>
      <c r="D59" s="71"/>
      <c r="E59" s="194" t="s">
        <v>21</v>
      </c>
      <c r="F59" s="57"/>
      <c r="G59" s="20" t="s">
        <v>31</v>
      </c>
      <c r="H59" s="115">
        <f>F59*5.678</f>
        <v>0</v>
      </c>
      <c r="I59" s="61" t="s">
        <v>32</v>
      </c>
      <c r="J59" s="100"/>
    </row>
    <row r="60" spans="2:10" ht="18" customHeight="1" x14ac:dyDescent="0.2">
      <c r="B60" s="101"/>
      <c r="C60" s="511"/>
      <c r="D60" s="15"/>
      <c r="E60" s="185" t="s">
        <v>294</v>
      </c>
      <c r="F60" s="64"/>
      <c r="G60" s="4"/>
      <c r="H60" s="172">
        <f>F60</f>
        <v>0</v>
      </c>
      <c r="I60" s="61"/>
      <c r="J60" s="100"/>
    </row>
    <row r="61" spans="2:10" ht="18" customHeight="1" thickBot="1" x14ac:dyDescent="0.25">
      <c r="B61" s="101"/>
      <c r="C61" s="511"/>
      <c r="D61" s="43"/>
      <c r="E61" s="44" t="s">
        <v>23</v>
      </c>
      <c r="F61" s="63">
        <f>IF(F60="Light",2,IF(F60="Medium",4,IF(F60="Dark",5,IF(F60="N/A",0,0))))</f>
        <v>0</v>
      </c>
      <c r="G61" s="45" t="s">
        <v>14</v>
      </c>
      <c r="H61" s="78">
        <f>F61*5/9</f>
        <v>0</v>
      </c>
      <c r="I61" s="61" t="s">
        <v>15</v>
      </c>
      <c r="J61" s="100"/>
    </row>
    <row r="62" spans="2:10" ht="18" customHeight="1" thickBot="1" x14ac:dyDescent="0.25">
      <c r="B62" s="101"/>
      <c r="C62" s="512"/>
      <c r="D62" s="526" t="s">
        <v>295</v>
      </c>
      <c r="E62" s="506"/>
      <c r="F62" s="65">
        <f>IF(F55="Yes",MAX(0,F59*F58*($F$80+F61-$F$82)),0)</f>
        <v>0</v>
      </c>
      <c r="G62" s="32" t="s">
        <v>5</v>
      </c>
      <c r="H62" s="78">
        <f>F62*5/9</f>
        <v>0</v>
      </c>
      <c r="I62" s="60" t="s">
        <v>57</v>
      </c>
      <c r="J62" s="100"/>
    </row>
    <row r="63" spans="2:10" x14ac:dyDescent="0.2">
      <c r="B63" s="101"/>
      <c r="C63" s="39"/>
      <c r="D63" s="15"/>
      <c r="E63" s="192"/>
      <c r="F63" s="153"/>
      <c r="G63" s="32"/>
      <c r="H63" s="21"/>
      <c r="I63" s="61"/>
      <c r="J63" s="4"/>
    </row>
    <row r="64" spans="2:10" ht="18" customHeight="1" x14ac:dyDescent="0.2">
      <c r="B64" s="101"/>
      <c r="C64" s="532" t="s">
        <v>55</v>
      </c>
      <c r="D64" s="9"/>
      <c r="E64" s="349" t="s">
        <v>96</v>
      </c>
      <c r="F64" s="64"/>
      <c r="G64" s="33"/>
      <c r="H64" s="29"/>
      <c r="I64" s="62"/>
      <c r="J64" s="4"/>
    </row>
    <row r="65" spans="2:12" ht="18" customHeight="1" x14ac:dyDescent="0.2">
      <c r="B65" s="101"/>
      <c r="C65" s="533"/>
      <c r="D65" s="71"/>
      <c r="E65" s="77" t="s">
        <v>126</v>
      </c>
      <c r="F65" s="69"/>
      <c r="G65" s="4" t="s">
        <v>0</v>
      </c>
      <c r="H65" s="115">
        <f>0.3048*F65</f>
        <v>0</v>
      </c>
      <c r="I65" s="3" t="s">
        <v>1</v>
      </c>
      <c r="J65" s="4"/>
    </row>
    <row r="66" spans="2:12" ht="18" customHeight="1" x14ac:dyDescent="0.2">
      <c r="B66" s="101"/>
      <c r="C66" s="533"/>
      <c r="D66" s="71"/>
      <c r="E66" s="77" t="s">
        <v>127</v>
      </c>
      <c r="F66" s="69"/>
      <c r="G66" s="4" t="s">
        <v>0</v>
      </c>
      <c r="H66" s="115">
        <f>0.3048*F66</f>
        <v>0</v>
      </c>
      <c r="I66" s="3" t="s">
        <v>1</v>
      </c>
      <c r="J66" s="4"/>
    </row>
    <row r="67" spans="2:12" ht="18" customHeight="1" x14ac:dyDescent="0.2">
      <c r="B67" s="101"/>
      <c r="C67" s="533"/>
      <c r="D67" s="71"/>
      <c r="E67" s="304" t="s">
        <v>128</v>
      </c>
      <c r="F67" s="63">
        <f>$F$65*$F$66</f>
        <v>0</v>
      </c>
      <c r="G67" s="4" t="s">
        <v>33</v>
      </c>
      <c r="H67" s="78">
        <f>F67*0.3048^2</f>
        <v>0</v>
      </c>
      <c r="I67" s="61" t="s">
        <v>34</v>
      </c>
      <c r="J67" s="4"/>
    </row>
    <row r="68" spans="2:12" ht="18" customHeight="1" x14ac:dyDescent="0.2">
      <c r="B68" s="101"/>
      <c r="C68" s="533"/>
      <c r="D68" s="71"/>
      <c r="E68" s="333" t="s">
        <v>22</v>
      </c>
      <c r="F68" s="57"/>
      <c r="G68" s="20" t="s">
        <v>31</v>
      </c>
      <c r="H68" s="115">
        <f>F68*5.678</f>
        <v>0</v>
      </c>
      <c r="I68" s="61" t="s">
        <v>32</v>
      </c>
      <c r="J68" s="100"/>
    </row>
    <row r="69" spans="2:12" ht="18" customHeight="1" x14ac:dyDescent="0.2">
      <c r="B69" s="101"/>
      <c r="C69" s="533"/>
      <c r="D69" s="15"/>
      <c r="E69" s="185" t="s">
        <v>296</v>
      </c>
      <c r="F69" s="64"/>
      <c r="G69" s="4"/>
      <c r="H69" s="172">
        <f>F69</f>
        <v>0</v>
      </c>
      <c r="I69" s="61"/>
      <c r="J69" s="100"/>
    </row>
    <row r="70" spans="2:12" ht="18" customHeight="1" thickBot="1" x14ac:dyDescent="0.25">
      <c r="B70" s="101"/>
      <c r="C70" s="533"/>
      <c r="D70" s="43"/>
      <c r="E70" s="44" t="s">
        <v>24</v>
      </c>
      <c r="F70" s="67">
        <f>IF(F69="Light",4,IF(F69="Medium",6,IF(F69="Dark",8,IF(F69="N/A",0,0))))</f>
        <v>0</v>
      </c>
      <c r="G70" s="45" t="s">
        <v>14</v>
      </c>
      <c r="H70" s="78">
        <f>F70*5/9</f>
        <v>0</v>
      </c>
      <c r="I70" s="61" t="s">
        <v>15</v>
      </c>
      <c r="J70" s="100"/>
    </row>
    <row r="71" spans="2:12" ht="18" customHeight="1" thickBot="1" x14ac:dyDescent="0.25">
      <c r="B71" s="101"/>
      <c r="C71" s="534"/>
      <c r="D71" s="526" t="s">
        <v>297</v>
      </c>
      <c r="E71" s="505"/>
      <c r="F71" s="65">
        <f>IF(F64="Yes",MAX(0,F68*F67*($F$80+F70-$F$82)),0)</f>
        <v>0</v>
      </c>
      <c r="G71" s="32" t="s">
        <v>5</v>
      </c>
      <c r="H71" s="78">
        <f>F71*5/9</f>
        <v>0</v>
      </c>
      <c r="I71" s="60" t="s">
        <v>57</v>
      </c>
      <c r="J71" s="100"/>
    </row>
    <row r="72" spans="2:12" ht="18" customHeight="1" thickBot="1" x14ac:dyDescent="0.25">
      <c r="B72" s="101"/>
      <c r="C72" s="68"/>
      <c r="D72" s="341"/>
      <c r="E72" s="333"/>
      <c r="F72" s="333"/>
      <c r="G72" s="20"/>
      <c r="H72" s="47"/>
      <c r="I72" s="61"/>
      <c r="J72" s="100"/>
    </row>
    <row r="73" spans="2:12" ht="17.25" customHeight="1" x14ac:dyDescent="0.2">
      <c r="B73" s="101"/>
      <c r="C73" s="214"/>
      <c r="D73" s="215"/>
      <c r="E73" s="391" t="s">
        <v>17</v>
      </c>
      <c r="F73" s="388">
        <f>SUM(F40,F44,F53,F62,F71)</f>
        <v>0</v>
      </c>
      <c r="G73" s="216" t="s">
        <v>5</v>
      </c>
      <c r="H73" s="217"/>
      <c r="I73" s="218"/>
      <c r="J73" s="4"/>
    </row>
    <row r="74" spans="2:12" ht="17.25" customHeight="1" x14ac:dyDescent="0.2">
      <c r="B74" s="101"/>
      <c r="C74" s="390"/>
      <c r="D74" s="15"/>
      <c r="E74" s="304" t="s">
        <v>443</v>
      </c>
      <c r="F74" s="387">
        <f>'Machinery Room Motors'!G101</f>
        <v>0</v>
      </c>
      <c r="G74" s="20"/>
      <c r="H74" s="21"/>
      <c r="I74" s="61"/>
      <c r="J74" s="4"/>
    </row>
    <row r="75" spans="2:12" ht="18" customHeight="1" thickBot="1" x14ac:dyDescent="0.25">
      <c r="B75" s="101"/>
      <c r="C75" s="101"/>
      <c r="D75" s="15"/>
      <c r="E75" s="304" t="s">
        <v>442</v>
      </c>
      <c r="F75" s="67">
        <f>'Machinery Room Heat Inputs'!G26</f>
        <v>0</v>
      </c>
      <c r="G75" s="20" t="s">
        <v>5</v>
      </c>
      <c r="H75" s="47">
        <f>F75/3413</f>
        <v>0</v>
      </c>
      <c r="I75" s="61" t="s">
        <v>6</v>
      </c>
      <c r="J75" s="100"/>
    </row>
    <row r="76" spans="2:12" ht="18" customHeight="1" thickBot="1" x14ac:dyDescent="0.25">
      <c r="B76" s="101"/>
      <c r="C76" s="11"/>
      <c r="D76" s="13"/>
      <c r="E76" s="98" t="s">
        <v>9</v>
      </c>
      <c r="F76" s="389">
        <f>SUM(F73:F75)</f>
        <v>0</v>
      </c>
      <c r="G76" s="99" t="s">
        <v>5</v>
      </c>
      <c r="H76" s="219">
        <f>F76/3413</f>
        <v>0</v>
      </c>
      <c r="I76" s="51" t="s">
        <v>6</v>
      </c>
      <c r="J76" s="100"/>
    </row>
    <row r="77" spans="2:12" x14ac:dyDescent="0.2">
      <c r="B77" s="101"/>
      <c r="C77" s="15"/>
      <c r="D77" s="16"/>
      <c r="E77" s="194"/>
      <c r="F77" s="42"/>
      <c r="G77" s="20"/>
      <c r="H77" s="21"/>
      <c r="I77" s="3"/>
      <c r="J77" s="100"/>
    </row>
    <row r="78" spans="2:12" ht="18" customHeight="1" x14ac:dyDescent="0.2">
      <c r="B78" s="101"/>
      <c r="C78" s="15"/>
      <c r="D78" s="16"/>
      <c r="E78" s="194"/>
      <c r="F78" s="42"/>
      <c r="G78" s="20"/>
      <c r="H78" s="21"/>
      <c r="I78" s="3"/>
      <c r="J78" s="100"/>
    </row>
    <row r="79" spans="2:12" ht="15" customHeight="1" thickBot="1" x14ac:dyDescent="0.3">
      <c r="B79" s="101"/>
      <c r="C79" s="15"/>
      <c r="D79" s="48" t="s">
        <v>78</v>
      </c>
      <c r="E79" s="15"/>
      <c r="F79" s="24"/>
      <c r="G79" s="4"/>
      <c r="H79" s="25"/>
      <c r="I79" s="3"/>
      <c r="J79" s="100"/>
    </row>
    <row r="80" spans="2:12" ht="21.95" customHeight="1" x14ac:dyDescent="0.2">
      <c r="B80" s="101"/>
      <c r="C80" s="26"/>
      <c r="D80" s="9"/>
      <c r="E80" s="27" t="s">
        <v>10</v>
      </c>
      <c r="F80" s="116"/>
      <c r="G80" s="28" t="s">
        <v>14</v>
      </c>
      <c r="H80" s="115">
        <f>(F80-32)*5/9</f>
        <v>-17.777777777777779</v>
      </c>
      <c r="I80" s="62" t="s">
        <v>15</v>
      </c>
      <c r="J80" s="15"/>
      <c r="K80" s="150"/>
      <c r="L80" s="150"/>
    </row>
    <row r="81" spans="2:12" ht="21.6" customHeight="1" thickBot="1" x14ac:dyDescent="0.25">
      <c r="B81" s="101"/>
      <c r="C81" s="30"/>
      <c r="D81" s="15"/>
      <c r="E81" s="31" t="s">
        <v>11</v>
      </c>
      <c r="F81" s="117"/>
      <c r="G81" s="20" t="s">
        <v>14</v>
      </c>
      <c r="H81" s="115">
        <f>(F81-32)*5/9</f>
        <v>-17.777777777777779</v>
      </c>
      <c r="I81" s="61" t="s">
        <v>15</v>
      </c>
      <c r="J81" s="100"/>
      <c r="K81" s="150"/>
      <c r="L81" s="150"/>
    </row>
    <row r="82" spans="2:12" ht="21.95" customHeight="1" thickBot="1" x14ac:dyDescent="0.25">
      <c r="B82" s="101"/>
      <c r="C82" s="30"/>
      <c r="D82" s="15"/>
      <c r="E82" s="49" t="s">
        <v>76</v>
      </c>
      <c r="F82" s="70">
        <f>IF(OR('Facility Information'!C15='Facility Information'!$D$69,'Facility Information'!C15='Facility Information'!$D$70,'Facility Information'!C15='Facility Information'!$D$77,'Facility Information'!C15='Facility Information'!$D$71),104,MIN(122,'Machinery Room Information'!F81+18))</f>
        <v>104</v>
      </c>
      <c r="G82" s="73" t="s">
        <v>14</v>
      </c>
      <c r="H82" s="78">
        <f>(F82-32)*5/9</f>
        <v>40</v>
      </c>
      <c r="I82" s="61" t="s">
        <v>15</v>
      </c>
      <c r="J82" s="100"/>
      <c r="K82" s="150"/>
      <c r="L82" s="150"/>
    </row>
    <row r="83" spans="2:12" ht="41.25" customHeight="1" x14ac:dyDescent="0.2">
      <c r="B83" s="101"/>
      <c r="C83" s="529" t="s">
        <v>441</v>
      </c>
      <c r="D83" s="530"/>
      <c r="E83" s="530"/>
      <c r="F83" s="530"/>
      <c r="G83" s="530"/>
      <c r="H83" s="530"/>
      <c r="I83" s="531"/>
      <c r="J83" s="100"/>
      <c r="K83" s="150"/>
      <c r="L83" s="150"/>
    </row>
    <row r="84" spans="2:12" ht="5.25" customHeight="1" thickBot="1" x14ac:dyDescent="0.25">
      <c r="B84" s="11"/>
      <c r="C84" s="12"/>
      <c r="D84" s="13"/>
      <c r="E84" s="13"/>
      <c r="F84" s="13"/>
      <c r="G84" s="13"/>
      <c r="H84" s="13"/>
      <c r="I84" s="14"/>
      <c r="J84" s="100"/>
      <c r="K84" s="150"/>
      <c r="L84" s="150"/>
    </row>
    <row r="85" spans="2:12" ht="15" customHeight="1" x14ac:dyDescent="0.2">
      <c r="B85" s="100"/>
      <c r="C85" s="15"/>
      <c r="D85" s="16"/>
      <c r="E85" s="16"/>
      <c r="F85" s="16"/>
      <c r="G85" s="16"/>
      <c r="H85" s="16"/>
      <c r="I85" s="16"/>
      <c r="J85" s="100"/>
      <c r="K85" s="150"/>
      <c r="L85" s="150"/>
    </row>
    <row r="86" spans="2:12" ht="15" customHeight="1" x14ac:dyDescent="0.2">
      <c r="B86" s="15"/>
      <c r="C86" s="15"/>
      <c r="D86" s="8"/>
      <c r="E86" s="8"/>
      <c r="F86" s="8"/>
      <c r="G86" s="8"/>
      <c r="H86" s="15"/>
      <c r="I86" s="4"/>
      <c r="J86" s="100"/>
      <c r="K86" s="150"/>
      <c r="L86" s="150"/>
    </row>
    <row r="87" spans="2:12" ht="15" customHeight="1" x14ac:dyDescent="0.2">
      <c r="B87" s="527" t="s">
        <v>28</v>
      </c>
      <c r="C87" s="527"/>
      <c r="D87" s="528">
        <f>'Facility Information'!C17</f>
        <v>0</v>
      </c>
      <c r="E87" s="528"/>
      <c r="F87" s="528"/>
      <c r="G87" s="197"/>
      <c r="H87" s="163" t="s">
        <v>38</v>
      </c>
      <c r="I87" s="50">
        <f>Introduction!B3</f>
        <v>2.41</v>
      </c>
      <c r="J87" s="100"/>
      <c r="K87" s="138"/>
      <c r="L87" s="138"/>
    </row>
    <row r="88" spans="2:12" ht="15" customHeight="1" x14ac:dyDescent="0.2">
      <c r="B88" s="100"/>
      <c r="C88" s="100"/>
      <c r="D88" s="100"/>
      <c r="E88" s="100"/>
      <c r="F88" s="100"/>
      <c r="G88" s="100"/>
      <c r="H88" s="100"/>
      <c r="I88" s="100"/>
      <c r="J88" s="100"/>
      <c r="K88" s="138"/>
      <c r="L88" s="138"/>
    </row>
    <row r="89" spans="2:12" x14ac:dyDescent="0.2">
      <c r="B89" s="100"/>
      <c r="C89" s="100"/>
      <c r="D89" s="100"/>
      <c r="E89" s="100"/>
      <c r="F89" s="100"/>
      <c r="G89" s="100"/>
      <c r="H89" s="100"/>
      <c r="I89" s="100"/>
      <c r="J89" s="100"/>
    </row>
    <row r="90" spans="2:12" x14ac:dyDescent="0.2">
      <c r="B90" s="100"/>
      <c r="C90" s="518" t="s">
        <v>129</v>
      </c>
      <c r="D90" s="518"/>
      <c r="E90" s="518"/>
      <c r="F90" s="518"/>
      <c r="G90" s="518"/>
      <c r="H90" s="518"/>
      <c r="I90" s="518"/>
      <c r="J90" s="100"/>
      <c r="K90" s="160"/>
    </row>
    <row r="91" spans="2:12" x14ac:dyDescent="0.2">
      <c r="B91" s="100"/>
      <c r="C91" s="518"/>
      <c r="D91" s="518"/>
      <c r="E91" s="518"/>
      <c r="F91" s="518"/>
      <c r="G91" s="518"/>
      <c r="H91" s="518"/>
      <c r="I91" s="518"/>
      <c r="J91" s="100"/>
    </row>
    <row r="92" spans="2:12" x14ac:dyDescent="0.2">
      <c r="B92" s="100"/>
      <c r="C92" s="100"/>
      <c r="D92" s="100"/>
      <c r="E92" s="100"/>
      <c r="F92" s="100"/>
      <c r="G92" s="100"/>
      <c r="H92" s="100"/>
      <c r="I92" s="100"/>
      <c r="J92" s="100"/>
    </row>
    <row r="124" spans="3:5" x14ac:dyDescent="0.2">
      <c r="C124" s="100" t="s">
        <v>83</v>
      </c>
      <c r="D124" s="100"/>
      <c r="E124" s="100" t="s">
        <v>82</v>
      </c>
    </row>
    <row r="125" spans="3:5" x14ac:dyDescent="0.2">
      <c r="C125" s="100"/>
      <c r="D125" s="100"/>
      <c r="E125" s="100"/>
    </row>
    <row r="126" spans="3:5" x14ac:dyDescent="0.2">
      <c r="C126" s="82" t="s">
        <v>49</v>
      </c>
      <c r="D126" s="100"/>
      <c r="E126" s="100" t="s">
        <v>74</v>
      </c>
    </row>
    <row r="127" spans="3:5" x14ac:dyDescent="0.2">
      <c r="C127" s="100" t="s">
        <v>50</v>
      </c>
      <c r="D127" s="100"/>
      <c r="E127" s="100" t="s">
        <v>75</v>
      </c>
    </row>
    <row r="128" spans="3:5" x14ac:dyDescent="0.2">
      <c r="C128" s="100" t="s">
        <v>51</v>
      </c>
      <c r="D128" s="100"/>
      <c r="E128" s="100"/>
    </row>
    <row r="129" spans="3:5" x14ac:dyDescent="0.2">
      <c r="C129" s="100" t="s">
        <v>52</v>
      </c>
      <c r="D129" s="100"/>
      <c r="E129" s="100"/>
    </row>
    <row r="130" spans="3:5" x14ac:dyDescent="0.2">
      <c r="C130" s="100" t="s">
        <v>56</v>
      </c>
      <c r="D130" s="100"/>
      <c r="E130" s="100"/>
    </row>
    <row r="131" spans="3:5" x14ac:dyDescent="0.2">
      <c r="C131" s="100"/>
      <c r="D131" s="100"/>
      <c r="E131" s="100"/>
    </row>
    <row r="132" spans="3:5" x14ac:dyDescent="0.2">
      <c r="C132" s="100"/>
      <c r="D132" s="100"/>
      <c r="E132" s="100"/>
    </row>
    <row r="133" spans="3:5" x14ac:dyDescent="0.2">
      <c r="C133" s="100"/>
      <c r="D133" s="100"/>
      <c r="E133" s="100"/>
    </row>
    <row r="134" spans="3:5" x14ac:dyDescent="0.2">
      <c r="C134" s="100"/>
      <c r="D134" s="100"/>
      <c r="E134" s="100"/>
    </row>
    <row r="135" spans="3:5" x14ac:dyDescent="0.2">
      <c r="C135" s="100" t="s">
        <v>87</v>
      </c>
      <c r="D135" s="100"/>
      <c r="E135" s="100"/>
    </row>
    <row r="136" spans="3:5" x14ac:dyDescent="0.2">
      <c r="C136" s="100"/>
      <c r="D136" s="100" t="s">
        <v>88</v>
      </c>
      <c r="E136" s="100"/>
    </row>
    <row r="137" spans="3:5" x14ac:dyDescent="0.2">
      <c r="C137" s="100"/>
      <c r="D137" s="100" t="s">
        <v>598</v>
      </c>
      <c r="E137" s="100"/>
    </row>
    <row r="138" spans="3:5" x14ac:dyDescent="0.2">
      <c r="C138" s="100"/>
      <c r="D138" s="100" t="s">
        <v>89</v>
      </c>
      <c r="E138" s="100"/>
    </row>
    <row r="139" spans="3:5" x14ac:dyDescent="0.2">
      <c r="C139" s="100"/>
      <c r="D139" s="100"/>
      <c r="E139" s="100"/>
    </row>
  </sheetData>
  <sheetProtection algorithmName="SHA-512" hashValue="3FQ/zobMKzU9sZHzaW9ws/CHLz1Cv0VboaO4gZ4nbU6TPV3661ECHORmZHKhnUCQbJNovzQigjmd51lM5KJhAw==" saltValue="vUczHTXc+DNLAVQjgLM+Jw==" spinCount="100000" sheet="1" objects="1" scenarios="1"/>
  <mergeCells count="29">
    <mergeCell ref="G3:I3"/>
    <mergeCell ref="D3:F3"/>
    <mergeCell ref="F4:G4"/>
    <mergeCell ref="H4:I4"/>
    <mergeCell ref="C4:E4"/>
    <mergeCell ref="C90:I91"/>
    <mergeCell ref="B1:J1"/>
    <mergeCell ref="B2:C2"/>
    <mergeCell ref="D2:F2"/>
    <mergeCell ref="H2:I2"/>
    <mergeCell ref="B3:C3"/>
    <mergeCell ref="D53:E53"/>
    <mergeCell ref="D62:E62"/>
    <mergeCell ref="D71:E71"/>
    <mergeCell ref="B87:C87"/>
    <mergeCell ref="D87:F87"/>
    <mergeCell ref="C83:I83"/>
    <mergeCell ref="C64:C71"/>
    <mergeCell ref="C46:C53"/>
    <mergeCell ref="C55:C62"/>
    <mergeCell ref="D9:D15"/>
    <mergeCell ref="C31:E31"/>
    <mergeCell ref="D40:E40"/>
    <mergeCell ref="D44:E44"/>
    <mergeCell ref="C7:G7"/>
    <mergeCell ref="C33:C40"/>
    <mergeCell ref="C42:C44"/>
    <mergeCell ref="D19:D20"/>
    <mergeCell ref="D17:H17"/>
  </mergeCells>
  <phoneticPr fontId="2" type="noConversion"/>
  <conditionalFormatting sqref="E9:I12">
    <cfRule type="expression" dxfId="21" priority="39">
      <formula>$H$7="Volume"</formula>
    </cfRule>
    <cfRule type="expression" dxfId="20" priority="42">
      <formula>$H$7="Floor area"</formula>
    </cfRule>
  </conditionalFormatting>
  <conditionalFormatting sqref="E56:I61">
    <cfRule type="expression" dxfId="19" priority="63">
      <formula>$F$55="No"</formula>
    </cfRule>
  </conditionalFormatting>
  <conditionalFormatting sqref="E65:I70">
    <cfRule type="expression" dxfId="18" priority="65">
      <formula>$F$64="No"</formula>
    </cfRule>
  </conditionalFormatting>
  <conditionalFormatting sqref="E47:I52">
    <cfRule type="expression" dxfId="17" priority="53">
      <formula>$F$46="No"</formula>
    </cfRule>
  </conditionalFormatting>
  <conditionalFormatting sqref="E14:I14">
    <cfRule type="expression" dxfId="16" priority="43">
      <formula>$H$7="Wall lengths"</formula>
    </cfRule>
  </conditionalFormatting>
  <conditionalFormatting sqref="C24:I25">
    <cfRule type="expression" dxfId="15" priority="41">
      <formula>$F$23="No"</formula>
    </cfRule>
  </conditionalFormatting>
  <conditionalFormatting sqref="F9:F12">
    <cfRule type="expression" dxfId="14" priority="8" stopIfTrue="1">
      <formula>$H$7="Wall lengths"</formula>
    </cfRule>
  </conditionalFormatting>
  <conditionalFormatting sqref="E43:I43">
    <cfRule type="expression" dxfId="13" priority="25">
      <formula>$F$42="No"</formula>
    </cfRule>
  </conditionalFormatting>
  <conditionalFormatting sqref="D8">
    <cfRule type="cellIs" dxfId="12" priority="24" operator="equal">
      <formula>0</formula>
    </cfRule>
  </conditionalFormatting>
  <conditionalFormatting sqref="E34:I39">
    <cfRule type="expression" dxfId="11" priority="23">
      <formula>$F$33="No"</formula>
    </cfRule>
  </conditionalFormatting>
  <conditionalFormatting sqref="F82">
    <cfRule type="cellIs" dxfId="10" priority="22" operator="equal">
      <formula>18</formula>
    </cfRule>
  </conditionalFormatting>
  <conditionalFormatting sqref="H80:H82">
    <cfRule type="cellIs" dxfId="9" priority="20" operator="lessThan">
      <formula>-7</formula>
    </cfRule>
  </conditionalFormatting>
  <conditionalFormatting sqref="F13">
    <cfRule type="expression" dxfId="8" priority="14" stopIfTrue="1">
      <formula>$H$7="Volume"</formula>
    </cfRule>
  </conditionalFormatting>
  <conditionalFormatting sqref="E13:I13">
    <cfRule type="expression" dxfId="7" priority="16">
      <formula>$H$7="Floor Area"</formula>
    </cfRule>
    <cfRule type="expression" dxfId="6" priority="18">
      <formula>$H$7="Wall lengths"</formula>
    </cfRule>
  </conditionalFormatting>
  <conditionalFormatting sqref="F15">
    <cfRule type="expression" dxfId="5" priority="10" stopIfTrue="1">
      <formula>$H$7="Floor Area"</formula>
    </cfRule>
    <cfRule type="expression" dxfId="4" priority="11" stopIfTrue="1">
      <formula>$H$7="Wall Lengths"</formula>
    </cfRule>
  </conditionalFormatting>
  <conditionalFormatting sqref="F14">
    <cfRule type="expression" dxfId="3" priority="4" stopIfTrue="1">
      <formula>$H$7="Floor Area"</formula>
    </cfRule>
    <cfRule type="expression" dxfId="2" priority="9" stopIfTrue="1">
      <formula>$H$7="Volume"</formula>
    </cfRule>
  </conditionalFormatting>
  <conditionalFormatting sqref="E15:I15">
    <cfRule type="expression" dxfId="1" priority="13">
      <formula>$H$7="Volume"</formula>
    </cfRule>
  </conditionalFormatting>
  <dataValidations count="4">
    <dataValidation type="list" allowBlank="1" showInputMessage="1" showErrorMessage="1" sqref="F69 F51 F38 F60" xr:uid="{00000000-0002-0000-0400-000000000000}">
      <formula1>$C$127:$C$130</formula1>
    </dataValidation>
    <dataValidation type="list" allowBlank="1" showInputMessage="1" showErrorMessage="1" sqref="F55 F28 F46 F64 F33 F23" xr:uid="{00000000-0002-0000-0400-000001000000}">
      <formula1>$E$126:$E$127</formula1>
    </dataValidation>
    <dataValidation type="list" allowBlank="1" showInputMessage="1" showErrorMessage="1" promptTitle="Note" prompt="When using the Uniform Mechanical Code, select the &quot;Wall lengths&quot; option as wall information is needed to estimate air leakage rate to comply with the machinery room negative pressure requirement." sqref="H7" xr:uid="{00000000-0002-0000-0400-000002000000}">
      <formula1>$D$136:$D$138</formula1>
    </dataValidation>
    <dataValidation type="list" allowBlank="1" showInputMessage="1" showErrorMessage="1" sqref="F42" xr:uid="{00000000-0002-0000-0400-000003000000}">
      <formula1>$E$127</formula1>
    </dataValidation>
  </dataValidations>
  <hyperlinks>
    <hyperlink ref="C90:I91" location="'Machinery Room Motors'!C6" display="Next (continue)" xr:uid="{00000000-0004-0000-0400-000000000000}"/>
  </hyperlinks>
  <printOptions horizontalCentered="1"/>
  <pageMargins left="0.5" right="0.5" top="1" bottom="1" header="0.5" footer="0.5"/>
  <pageSetup scale="69" fitToHeight="0" orientation="portrait" horizontalDpi="96" verticalDpi="96" r:id="rId1"/>
  <headerFooter alignWithMargins="0">
    <oddFooter>&amp;L&amp;F&amp;R&amp;P OF &amp;N</oddFooter>
  </headerFooter>
  <rowBreaks count="1" manualBreakCount="1">
    <brk id="44" max="9" man="1"/>
  </rowBreaks>
  <colBreaks count="2" manualBreakCount="2">
    <brk id="1" max="83" man="1"/>
    <brk id="2" max="73" man="1"/>
  </colBreaks>
  <ignoredErrors>
    <ignoredError sqref="H14" 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107"/>
  <sheetViews>
    <sheetView zoomScaleNormal="100" workbookViewId="0">
      <pane ySplit="5" topLeftCell="A6" activePane="bottomLeft" state="frozen"/>
      <selection activeCell="G2" sqref="G2"/>
      <selection pane="bottomLeft" activeCell="C8" sqref="C8:D8"/>
    </sheetView>
  </sheetViews>
  <sheetFormatPr defaultColWidth="8.796875" defaultRowHeight="15" x14ac:dyDescent="0.2"/>
  <cols>
    <col min="1" max="1" width="0.5" style="127" customWidth="1"/>
    <col min="2" max="2" width="3" style="127" customWidth="1"/>
    <col min="3" max="3" width="16.296875" style="127" customWidth="1"/>
    <col min="4" max="4" width="15.296875" style="127" customWidth="1"/>
    <col min="5" max="5" width="11.69921875" style="127" customWidth="1"/>
    <col min="6" max="6" width="12.5" style="127" customWidth="1"/>
    <col min="7" max="7" width="10.69921875" style="127" bestFit="1" customWidth="1"/>
    <col min="8" max="8" width="9" style="127" customWidth="1"/>
    <col min="9" max="9" width="10.8984375" style="127" customWidth="1"/>
    <col min="10" max="10" width="10.69921875" style="127" bestFit="1" customWidth="1"/>
    <col min="11" max="11" width="1.19921875" style="127" customWidth="1"/>
    <col min="12" max="16384" width="8.796875" style="127"/>
  </cols>
  <sheetData>
    <row r="1" spans="1:12" ht="36.950000000000003" customHeight="1" x14ac:dyDescent="0.2">
      <c r="B1" s="551" t="s">
        <v>277</v>
      </c>
      <c r="C1" s="551"/>
      <c r="D1" s="551"/>
      <c r="E1" s="551"/>
      <c r="F1" s="551"/>
      <c r="G1" s="551"/>
      <c r="H1" s="551"/>
      <c r="I1" s="551"/>
      <c r="J1" s="551"/>
    </row>
    <row r="2" spans="1:12" ht="23.1" customHeight="1" thickBot="1" x14ac:dyDescent="0.25">
      <c r="A2" s="139"/>
      <c r="B2" s="520" t="s">
        <v>26</v>
      </c>
      <c r="C2" s="521"/>
      <c r="D2" s="522">
        <f>'Facility Information'!C4</f>
        <v>0</v>
      </c>
      <c r="E2" s="522"/>
      <c r="F2" s="522"/>
      <c r="G2" s="522"/>
      <c r="H2" s="297" t="s">
        <v>25</v>
      </c>
      <c r="I2" s="523">
        <f>'Ventilation Evaluation'!H2</f>
        <v>0</v>
      </c>
      <c r="J2" s="523"/>
      <c r="K2" s="137"/>
      <c r="L2" s="147"/>
    </row>
    <row r="3" spans="1:12" ht="18" customHeight="1" x14ac:dyDescent="0.2">
      <c r="A3" s="139"/>
      <c r="B3" s="552" t="s">
        <v>39</v>
      </c>
      <c r="C3" s="553"/>
      <c r="D3" s="557">
        <f>'Facility Information'!C10</f>
        <v>0</v>
      </c>
      <c r="E3" s="558"/>
      <c r="F3" s="559"/>
      <c r="G3" s="483" t="str">
        <f>'Facility Information'!$C$15</f>
        <v>IIAR 2-2021 (2021-Present)</v>
      </c>
      <c r="H3" s="484"/>
      <c r="I3" s="484"/>
      <c r="J3" s="556"/>
      <c r="K3" s="137"/>
      <c r="L3" s="147"/>
    </row>
    <row r="4" spans="1:12" ht="18" customHeight="1" x14ac:dyDescent="0.2">
      <c r="A4" s="139"/>
      <c r="B4" s="560"/>
      <c r="C4" s="561"/>
      <c r="D4" s="562" t="str">
        <f>'Facility Information'!$B$11</f>
        <v>Refrigerant Evaluated:</v>
      </c>
      <c r="E4" s="563"/>
      <c r="F4" s="564"/>
      <c r="G4" s="486">
        <f>'Facility Information'!$C$11</f>
        <v>0</v>
      </c>
      <c r="H4" s="487"/>
      <c r="I4" s="487"/>
      <c r="J4" s="565"/>
      <c r="K4" s="137"/>
      <c r="L4" s="147"/>
    </row>
    <row r="5" spans="1:12" s="148" customFormat="1" ht="47.25" customHeight="1" x14ac:dyDescent="0.2">
      <c r="B5" s="274"/>
      <c r="C5" s="554" t="s">
        <v>29</v>
      </c>
      <c r="D5" s="555"/>
      <c r="E5" s="310" t="s">
        <v>219</v>
      </c>
      <c r="F5" s="310" t="s">
        <v>303</v>
      </c>
      <c r="G5" s="310" t="s">
        <v>44</v>
      </c>
      <c r="H5" s="310" t="s">
        <v>84</v>
      </c>
      <c r="I5" s="311" t="s">
        <v>304</v>
      </c>
      <c r="J5" s="312" t="s">
        <v>44</v>
      </c>
    </row>
    <row r="6" spans="1:12" s="18" customFormat="1" x14ac:dyDescent="0.2">
      <c r="B6" s="203">
        <v>1</v>
      </c>
      <c r="C6" s="549"/>
      <c r="D6" s="550"/>
      <c r="E6" s="415"/>
      <c r="F6" s="416"/>
      <c r="G6" s="80">
        <f>E6*(1-F6)*2545</f>
        <v>0</v>
      </c>
      <c r="H6" s="415"/>
      <c r="I6" s="416"/>
      <c r="J6" s="91">
        <f t="shared" ref="J6:J100" si="0">H6*(1-I6)*2545</f>
        <v>0</v>
      </c>
    </row>
    <row r="7" spans="1:12" s="18" customFormat="1" x14ac:dyDescent="0.2">
      <c r="B7" s="267">
        <f>B6+1</f>
        <v>2</v>
      </c>
      <c r="C7" s="549"/>
      <c r="D7" s="550"/>
      <c r="E7" s="415"/>
      <c r="F7" s="416"/>
      <c r="G7" s="80">
        <f t="shared" ref="G7:G100" si="1">E7*(1-F7)*2545</f>
        <v>0</v>
      </c>
      <c r="H7" s="415"/>
      <c r="I7" s="416"/>
      <c r="J7" s="91">
        <f t="shared" si="0"/>
        <v>0</v>
      </c>
    </row>
    <row r="8" spans="1:12" s="18" customFormat="1" x14ac:dyDescent="0.2">
      <c r="B8" s="267">
        <f t="shared" ref="B8:B100" si="2">B7+1</f>
        <v>3</v>
      </c>
      <c r="C8" s="549"/>
      <c r="D8" s="550"/>
      <c r="E8" s="415"/>
      <c r="F8" s="416"/>
      <c r="G8" s="80">
        <f t="shared" si="1"/>
        <v>0</v>
      </c>
      <c r="H8" s="415"/>
      <c r="I8" s="416"/>
      <c r="J8" s="91">
        <f t="shared" si="0"/>
        <v>0</v>
      </c>
    </row>
    <row r="9" spans="1:12" s="18" customFormat="1" x14ac:dyDescent="0.2">
      <c r="B9" s="267">
        <f t="shared" si="2"/>
        <v>4</v>
      </c>
      <c r="C9" s="549"/>
      <c r="D9" s="550"/>
      <c r="E9" s="415"/>
      <c r="F9" s="416"/>
      <c r="G9" s="80">
        <f t="shared" si="1"/>
        <v>0</v>
      </c>
      <c r="H9" s="415"/>
      <c r="I9" s="416"/>
      <c r="J9" s="91">
        <f t="shared" si="0"/>
        <v>0</v>
      </c>
    </row>
    <row r="10" spans="1:12" s="18" customFormat="1" x14ac:dyDescent="0.2">
      <c r="B10" s="267">
        <f t="shared" si="2"/>
        <v>5</v>
      </c>
      <c r="C10" s="549"/>
      <c r="D10" s="550"/>
      <c r="E10" s="415"/>
      <c r="F10" s="416"/>
      <c r="G10" s="80">
        <f t="shared" si="1"/>
        <v>0</v>
      </c>
      <c r="H10" s="415"/>
      <c r="I10" s="416"/>
      <c r="J10" s="91">
        <f t="shared" si="0"/>
        <v>0</v>
      </c>
    </row>
    <row r="11" spans="1:12" s="18" customFormat="1" x14ac:dyDescent="0.2">
      <c r="B11" s="267">
        <f t="shared" si="2"/>
        <v>6</v>
      </c>
      <c r="C11" s="549"/>
      <c r="D11" s="550"/>
      <c r="E11" s="415"/>
      <c r="F11" s="416"/>
      <c r="G11" s="80">
        <f t="shared" si="1"/>
        <v>0</v>
      </c>
      <c r="H11" s="415"/>
      <c r="I11" s="416"/>
      <c r="J11" s="91">
        <f t="shared" si="0"/>
        <v>0</v>
      </c>
    </row>
    <row r="12" spans="1:12" s="18" customFormat="1" x14ac:dyDescent="0.2">
      <c r="B12" s="267">
        <f t="shared" si="2"/>
        <v>7</v>
      </c>
      <c r="C12" s="549"/>
      <c r="D12" s="550"/>
      <c r="E12" s="415"/>
      <c r="F12" s="416"/>
      <c r="G12" s="80">
        <f t="shared" si="1"/>
        <v>0</v>
      </c>
      <c r="H12" s="415"/>
      <c r="I12" s="416"/>
      <c r="J12" s="91">
        <f t="shared" si="0"/>
        <v>0</v>
      </c>
    </row>
    <row r="13" spans="1:12" s="18" customFormat="1" x14ac:dyDescent="0.2">
      <c r="B13" s="267">
        <f t="shared" si="2"/>
        <v>8</v>
      </c>
      <c r="C13" s="549"/>
      <c r="D13" s="550"/>
      <c r="E13" s="415"/>
      <c r="F13" s="416"/>
      <c r="G13" s="80">
        <f t="shared" si="1"/>
        <v>0</v>
      </c>
      <c r="H13" s="415"/>
      <c r="I13" s="416"/>
      <c r="J13" s="91">
        <f t="shared" si="0"/>
        <v>0</v>
      </c>
    </row>
    <row r="14" spans="1:12" s="18" customFormat="1" x14ac:dyDescent="0.2">
      <c r="B14" s="267">
        <f t="shared" si="2"/>
        <v>9</v>
      </c>
      <c r="C14" s="549"/>
      <c r="D14" s="550"/>
      <c r="E14" s="415"/>
      <c r="F14" s="416"/>
      <c r="G14" s="80">
        <f t="shared" si="1"/>
        <v>0</v>
      </c>
      <c r="H14" s="415"/>
      <c r="I14" s="416"/>
      <c r="J14" s="91">
        <f t="shared" si="0"/>
        <v>0</v>
      </c>
    </row>
    <row r="15" spans="1:12" s="18" customFormat="1" x14ac:dyDescent="0.2">
      <c r="B15" s="267">
        <f t="shared" si="2"/>
        <v>10</v>
      </c>
      <c r="C15" s="549"/>
      <c r="D15" s="550"/>
      <c r="E15" s="415"/>
      <c r="F15" s="416"/>
      <c r="G15" s="80">
        <f t="shared" si="1"/>
        <v>0</v>
      </c>
      <c r="H15" s="415"/>
      <c r="I15" s="416"/>
      <c r="J15" s="91">
        <f t="shared" si="0"/>
        <v>0</v>
      </c>
    </row>
    <row r="16" spans="1:12" s="18" customFormat="1" x14ac:dyDescent="0.2">
      <c r="B16" s="267">
        <f t="shared" si="2"/>
        <v>11</v>
      </c>
      <c r="C16" s="549"/>
      <c r="D16" s="550"/>
      <c r="E16" s="415"/>
      <c r="F16" s="416"/>
      <c r="G16" s="80">
        <f t="shared" si="1"/>
        <v>0</v>
      </c>
      <c r="H16" s="415"/>
      <c r="I16" s="416"/>
      <c r="J16" s="91">
        <f t="shared" si="0"/>
        <v>0</v>
      </c>
    </row>
    <row r="17" spans="2:10" s="18" customFormat="1" x14ac:dyDescent="0.2">
      <c r="B17" s="267">
        <f t="shared" si="2"/>
        <v>12</v>
      </c>
      <c r="C17" s="549"/>
      <c r="D17" s="550"/>
      <c r="E17" s="415"/>
      <c r="F17" s="416"/>
      <c r="G17" s="80">
        <f t="shared" si="1"/>
        <v>0</v>
      </c>
      <c r="H17" s="415"/>
      <c r="I17" s="416"/>
      <c r="J17" s="91">
        <f t="shared" si="0"/>
        <v>0</v>
      </c>
    </row>
    <row r="18" spans="2:10" s="18" customFormat="1" x14ac:dyDescent="0.2">
      <c r="B18" s="267">
        <f t="shared" si="2"/>
        <v>13</v>
      </c>
      <c r="C18" s="549"/>
      <c r="D18" s="550"/>
      <c r="E18" s="415"/>
      <c r="F18" s="416"/>
      <c r="G18" s="80">
        <f t="shared" si="1"/>
        <v>0</v>
      </c>
      <c r="H18" s="415"/>
      <c r="I18" s="416"/>
      <c r="J18" s="91">
        <f t="shared" si="0"/>
        <v>0</v>
      </c>
    </row>
    <row r="19" spans="2:10" s="18" customFormat="1" x14ac:dyDescent="0.2">
      <c r="B19" s="267">
        <f t="shared" si="2"/>
        <v>14</v>
      </c>
      <c r="C19" s="549"/>
      <c r="D19" s="550"/>
      <c r="E19" s="415"/>
      <c r="F19" s="416"/>
      <c r="G19" s="80">
        <f t="shared" si="1"/>
        <v>0</v>
      </c>
      <c r="H19" s="415"/>
      <c r="I19" s="416"/>
      <c r="J19" s="91">
        <f t="shared" si="0"/>
        <v>0</v>
      </c>
    </row>
    <row r="20" spans="2:10" s="18" customFormat="1" x14ac:dyDescent="0.2">
      <c r="B20" s="267">
        <f t="shared" si="2"/>
        <v>15</v>
      </c>
      <c r="C20" s="549"/>
      <c r="D20" s="550"/>
      <c r="E20" s="415"/>
      <c r="F20" s="416"/>
      <c r="G20" s="80">
        <f t="shared" si="1"/>
        <v>0</v>
      </c>
      <c r="H20" s="415"/>
      <c r="I20" s="416"/>
      <c r="J20" s="91">
        <f t="shared" si="0"/>
        <v>0</v>
      </c>
    </row>
    <row r="21" spans="2:10" s="18" customFormat="1" x14ac:dyDescent="0.2">
      <c r="B21" s="267">
        <f t="shared" si="2"/>
        <v>16</v>
      </c>
      <c r="C21" s="549"/>
      <c r="D21" s="550"/>
      <c r="E21" s="415"/>
      <c r="F21" s="416"/>
      <c r="G21" s="80">
        <f t="shared" si="1"/>
        <v>0</v>
      </c>
      <c r="H21" s="415"/>
      <c r="I21" s="416"/>
      <c r="J21" s="91">
        <f t="shared" si="0"/>
        <v>0</v>
      </c>
    </row>
    <row r="22" spans="2:10" s="18" customFormat="1" x14ac:dyDescent="0.2">
      <c r="B22" s="267">
        <f t="shared" si="2"/>
        <v>17</v>
      </c>
      <c r="C22" s="549"/>
      <c r="D22" s="550"/>
      <c r="E22" s="415"/>
      <c r="F22" s="416"/>
      <c r="G22" s="80">
        <f t="shared" si="1"/>
        <v>0</v>
      </c>
      <c r="H22" s="415"/>
      <c r="I22" s="416"/>
      <c r="J22" s="91">
        <f t="shared" si="0"/>
        <v>0</v>
      </c>
    </row>
    <row r="23" spans="2:10" s="18" customFormat="1" x14ac:dyDescent="0.2">
      <c r="B23" s="267">
        <f t="shared" si="2"/>
        <v>18</v>
      </c>
      <c r="C23" s="549"/>
      <c r="D23" s="550"/>
      <c r="E23" s="158"/>
      <c r="F23" s="159"/>
      <c r="G23" s="80">
        <f t="shared" si="1"/>
        <v>0</v>
      </c>
      <c r="H23" s="415"/>
      <c r="I23" s="416"/>
      <c r="J23" s="91">
        <f t="shared" si="0"/>
        <v>0</v>
      </c>
    </row>
    <row r="24" spans="2:10" s="18" customFormat="1" x14ac:dyDescent="0.2">
      <c r="B24" s="267">
        <f t="shared" si="2"/>
        <v>19</v>
      </c>
      <c r="C24" s="547"/>
      <c r="D24" s="548"/>
      <c r="E24" s="158"/>
      <c r="F24" s="159"/>
      <c r="G24" s="80">
        <f t="shared" si="1"/>
        <v>0</v>
      </c>
      <c r="H24" s="158"/>
      <c r="I24" s="159"/>
      <c r="J24" s="91">
        <f t="shared" si="0"/>
        <v>0</v>
      </c>
    </row>
    <row r="25" spans="2:10" s="18" customFormat="1" x14ac:dyDescent="0.2">
      <c r="B25" s="267">
        <f t="shared" si="2"/>
        <v>20</v>
      </c>
      <c r="C25" s="547"/>
      <c r="D25" s="548"/>
      <c r="E25" s="158"/>
      <c r="F25" s="159"/>
      <c r="G25" s="80">
        <f t="shared" si="1"/>
        <v>0</v>
      </c>
      <c r="H25" s="158"/>
      <c r="I25" s="159"/>
      <c r="J25" s="91">
        <f t="shared" si="0"/>
        <v>0</v>
      </c>
    </row>
    <row r="26" spans="2:10" s="18" customFormat="1" x14ac:dyDescent="0.2">
      <c r="B26" s="267">
        <f t="shared" si="2"/>
        <v>21</v>
      </c>
      <c r="C26" s="547"/>
      <c r="D26" s="548"/>
      <c r="E26" s="158"/>
      <c r="F26" s="159"/>
      <c r="G26" s="80">
        <f t="shared" si="1"/>
        <v>0</v>
      </c>
      <c r="H26" s="158"/>
      <c r="I26" s="159"/>
      <c r="J26" s="91">
        <f t="shared" si="0"/>
        <v>0</v>
      </c>
    </row>
    <row r="27" spans="2:10" s="18" customFormat="1" x14ac:dyDescent="0.2">
      <c r="B27" s="267">
        <f t="shared" si="2"/>
        <v>22</v>
      </c>
      <c r="C27" s="547"/>
      <c r="D27" s="548"/>
      <c r="E27" s="158"/>
      <c r="F27" s="159"/>
      <c r="G27" s="80">
        <f t="shared" si="1"/>
        <v>0</v>
      </c>
      <c r="H27" s="158"/>
      <c r="I27" s="159"/>
      <c r="J27" s="91">
        <f t="shared" si="0"/>
        <v>0</v>
      </c>
    </row>
    <row r="28" spans="2:10" s="18" customFormat="1" x14ac:dyDescent="0.2">
      <c r="B28" s="267">
        <f t="shared" si="2"/>
        <v>23</v>
      </c>
      <c r="C28" s="547"/>
      <c r="D28" s="548"/>
      <c r="E28" s="158"/>
      <c r="F28" s="159"/>
      <c r="G28" s="80">
        <f t="shared" si="1"/>
        <v>0</v>
      </c>
      <c r="H28" s="158"/>
      <c r="I28" s="159"/>
      <c r="J28" s="91">
        <f t="shared" si="0"/>
        <v>0</v>
      </c>
    </row>
    <row r="29" spans="2:10" s="18" customFormat="1" x14ac:dyDescent="0.2">
      <c r="B29" s="267">
        <f t="shared" si="2"/>
        <v>24</v>
      </c>
      <c r="C29" s="547"/>
      <c r="D29" s="548"/>
      <c r="E29" s="158"/>
      <c r="F29" s="159"/>
      <c r="G29" s="80">
        <f t="shared" si="1"/>
        <v>0</v>
      </c>
      <c r="H29" s="158"/>
      <c r="I29" s="159"/>
      <c r="J29" s="91">
        <f t="shared" si="0"/>
        <v>0</v>
      </c>
    </row>
    <row r="30" spans="2:10" s="18" customFormat="1" x14ac:dyDescent="0.2">
      <c r="B30" s="267">
        <f t="shared" si="2"/>
        <v>25</v>
      </c>
      <c r="C30" s="547"/>
      <c r="D30" s="548"/>
      <c r="E30" s="158"/>
      <c r="F30" s="159"/>
      <c r="G30" s="80">
        <f t="shared" si="1"/>
        <v>0</v>
      </c>
      <c r="H30" s="158"/>
      <c r="I30" s="159"/>
      <c r="J30" s="91">
        <f t="shared" si="0"/>
        <v>0</v>
      </c>
    </row>
    <row r="31" spans="2:10" s="18" customFormat="1" x14ac:dyDescent="0.2">
      <c r="B31" s="267">
        <f t="shared" si="2"/>
        <v>26</v>
      </c>
      <c r="C31" s="547"/>
      <c r="D31" s="548"/>
      <c r="E31" s="158"/>
      <c r="F31" s="159"/>
      <c r="G31" s="80">
        <f t="shared" si="1"/>
        <v>0</v>
      </c>
      <c r="H31" s="158"/>
      <c r="I31" s="159"/>
      <c r="J31" s="91">
        <f t="shared" si="0"/>
        <v>0</v>
      </c>
    </row>
    <row r="32" spans="2:10" s="18" customFormat="1" x14ac:dyDescent="0.2">
      <c r="B32" s="267">
        <f t="shared" si="2"/>
        <v>27</v>
      </c>
      <c r="C32" s="547"/>
      <c r="D32" s="548"/>
      <c r="E32" s="158"/>
      <c r="F32" s="159"/>
      <c r="G32" s="80">
        <f t="shared" si="1"/>
        <v>0</v>
      </c>
      <c r="H32" s="158"/>
      <c r="I32" s="159"/>
      <c r="J32" s="91">
        <f t="shared" si="0"/>
        <v>0</v>
      </c>
    </row>
    <row r="33" spans="2:10" s="18" customFormat="1" x14ac:dyDescent="0.2">
      <c r="B33" s="267">
        <f t="shared" si="2"/>
        <v>28</v>
      </c>
      <c r="C33" s="547"/>
      <c r="D33" s="548"/>
      <c r="E33" s="158"/>
      <c r="F33" s="159"/>
      <c r="G33" s="80">
        <f t="shared" si="1"/>
        <v>0</v>
      </c>
      <c r="H33" s="158"/>
      <c r="I33" s="159"/>
      <c r="J33" s="91">
        <f t="shared" si="0"/>
        <v>0</v>
      </c>
    </row>
    <row r="34" spans="2:10" s="18" customFormat="1" x14ac:dyDescent="0.2">
      <c r="B34" s="267">
        <f t="shared" si="2"/>
        <v>29</v>
      </c>
      <c r="C34" s="547"/>
      <c r="D34" s="548"/>
      <c r="E34" s="158"/>
      <c r="F34" s="159"/>
      <c r="G34" s="80">
        <f t="shared" si="1"/>
        <v>0</v>
      </c>
      <c r="H34" s="158"/>
      <c r="I34" s="159"/>
      <c r="J34" s="91">
        <f t="shared" si="0"/>
        <v>0</v>
      </c>
    </row>
    <row r="35" spans="2:10" s="18" customFormat="1" x14ac:dyDescent="0.2">
      <c r="B35" s="267">
        <f t="shared" si="2"/>
        <v>30</v>
      </c>
      <c r="C35" s="547"/>
      <c r="D35" s="548"/>
      <c r="E35" s="158"/>
      <c r="F35" s="159"/>
      <c r="G35" s="80">
        <f t="shared" si="1"/>
        <v>0</v>
      </c>
      <c r="H35" s="158"/>
      <c r="I35" s="159"/>
      <c r="J35" s="91">
        <f t="shared" si="0"/>
        <v>0</v>
      </c>
    </row>
    <row r="36" spans="2:10" s="18" customFormat="1" x14ac:dyDescent="0.2">
      <c r="B36" s="267">
        <f t="shared" si="2"/>
        <v>31</v>
      </c>
      <c r="C36" s="547"/>
      <c r="D36" s="548"/>
      <c r="E36" s="158"/>
      <c r="F36" s="159"/>
      <c r="G36" s="80">
        <f t="shared" si="1"/>
        <v>0</v>
      </c>
      <c r="H36" s="158"/>
      <c r="I36" s="159"/>
      <c r="J36" s="91">
        <f t="shared" si="0"/>
        <v>0</v>
      </c>
    </row>
    <row r="37" spans="2:10" s="18" customFormat="1" x14ac:dyDescent="0.2">
      <c r="B37" s="267">
        <f t="shared" si="2"/>
        <v>32</v>
      </c>
      <c r="C37" s="547"/>
      <c r="D37" s="548"/>
      <c r="E37" s="158"/>
      <c r="F37" s="159"/>
      <c r="G37" s="80">
        <f t="shared" si="1"/>
        <v>0</v>
      </c>
      <c r="H37" s="158"/>
      <c r="I37" s="159"/>
      <c r="J37" s="91">
        <f t="shared" si="0"/>
        <v>0</v>
      </c>
    </row>
    <row r="38" spans="2:10" s="18" customFormat="1" x14ac:dyDescent="0.2">
      <c r="B38" s="267">
        <f t="shared" si="2"/>
        <v>33</v>
      </c>
      <c r="C38" s="547"/>
      <c r="D38" s="548"/>
      <c r="E38" s="158"/>
      <c r="F38" s="159"/>
      <c r="G38" s="80">
        <f t="shared" si="1"/>
        <v>0</v>
      </c>
      <c r="H38" s="158"/>
      <c r="I38" s="159"/>
      <c r="J38" s="91">
        <f t="shared" si="0"/>
        <v>0</v>
      </c>
    </row>
    <row r="39" spans="2:10" s="18" customFormat="1" x14ac:dyDescent="0.2">
      <c r="B39" s="267">
        <f t="shared" si="2"/>
        <v>34</v>
      </c>
      <c r="C39" s="547"/>
      <c r="D39" s="548"/>
      <c r="E39" s="158"/>
      <c r="F39" s="159"/>
      <c r="G39" s="80">
        <f t="shared" si="1"/>
        <v>0</v>
      </c>
      <c r="H39" s="158"/>
      <c r="I39" s="159"/>
      <c r="J39" s="91">
        <f t="shared" si="0"/>
        <v>0</v>
      </c>
    </row>
    <row r="40" spans="2:10" s="18" customFormat="1" x14ac:dyDescent="0.2">
      <c r="B40" s="267">
        <f t="shared" si="2"/>
        <v>35</v>
      </c>
      <c r="C40" s="547"/>
      <c r="D40" s="548"/>
      <c r="E40" s="158"/>
      <c r="F40" s="159"/>
      <c r="G40" s="80">
        <f t="shared" si="1"/>
        <v>0</v>
      </c>
      <c r="H40" s="158"/>
      <c r="I40" s="159"/>
      <c r="J40" s="91">
        <f t="shared" si="0"/>
        <v>0</v>
      </c>
    </row>
    <row r="41" spans="2:10" s="18" customFormat="1" x14ac:dyDescent="0.2">
      <c r="B41" s="267">
        <f t="shared" si="2"/>
        <v>36</v>
      </c>
      <c r="C41" s="547"/>
      <c r="D41" s="548"/>
      <c r="E41" s="158"/>
      <c r="F41" s="159"/>
      <c r="G41" s="80">
        <f t="shared" si="1"/>
        <v>0</v>
      </c>
      <c r="H41" s="158"/>
      <c r="I41" s="159"/>
      <c r="J41" s="91">
        <f t="shared" si="0"/>
        <v>0</v>
      </c>
    </row>
    <row r="42" spans="2:10" s="18" customFormat="1" x14ac:dyDescent="0.2">
      <c r="B42" s="267">
        <f t="shared" si="2"/>
        <v>37</v>
      </c>
      <c r="C42" s="547"/>
      <c r="D42" s="548"/>
      <c r="E42" s="158"/>
      <c r="F42" s="159"/>
      <c r="G42" s="80">
        <f t="shared" si="1"/>
        <v>0</v>
      </c>
      <c r="H42" s="158"/>
      <c r="I42" s="159"/>
      <c r="J42" s="91">
        <f t="shared" si="0"/>
        <v>0</v>
      </c>
    </row>
    <row r="43" spans="2:10" s="18" customFormat="1" x14ac:dyDescent="0.2">
      <c r="B43" s="267">
        <f t="shared" si="2"/>
        <v>38</v>
      </c>
      <c r="C43" s="547"/>
      <c r="D43" s="548"/>
      <c r="E43" s="158"/>
      <c r="F43" s="159"/>
      <c r="G43" s="80">
        <f t="shared" si="1"/>
        <v>0</v>
      </c>
      <c r="H43" s="158"/>
      <c r="I43" s="159"/>
      <c r="J43" s="91">
        <f t="shared" si="0"/>
        <v>0</v>
      </c>
    </row>
    <row r="44" spans="2:10" s="18" customFormat="1" x14ac:dyDescent="0.2">
      <c r="B44" s="267">
        <f t="shared" si="2"/>
        <v>39</v>
      </c>
      <c r="C44" s="547"/>
      <c r="D44" s="548"/>
      <c r="E44" s="158"/>
      <c r="F44" s="159"/>
      <c r="G44" s="80">
        <f t="shared" si="1"/>
        <v>0</v>
      </c>
      <c r="H44" s="158"/>
      <c r="I44" s="159"/>
      <c r="J44" s="91">
        <f t="shared" si="0"/>
        <v>0</v>
      </c>
    </row>
    <row r="45" spans="2:10" s="18" customFormat="1" x14ac:dyDescent="0.2">
      <c r="B45" s="267">
        <f t="shared" si="2"/>
        <v>40</v>
      </c>
      <c r="C45" s="547"/>
      <c r="D45" s="548"/>
      <c r="E45" s="158"/>
      <c r="F45" s="159"/>
      <c r="G45" s="80">
        <f t="shared" si="1"/>
        <v>0</v>
      </c>
      <c r="H45" s="158"/>
      <c r="I45" s="159"/>
      <c r="J45" s="91">
        <f t="shared" si="0"/>
        <v>0</v>
      </c>
    </row>
    <row r="46" spans="2:10" s="18" customFormat="1" x14ac:dyDescent="0.2">
      <c r="B46" s="267">
        <f t="shared" si="2"/>
        <v>41</v>
      </c>
      <c r="C46" s="547"/>
      <c r="D46" s="548"/>
      <c r="E46" s="158"/>
      <c r="F46" s="159"/>
      <c r="G46" s="80">
        <f t="shared" si="1"/>
        <v>0</v>
      </c>
      <c r="H46" s="158"/>
      <c r="I46" s="159"/>
      <c r="J46" s="91">
        <f t="shared" si="0"/>
        <v>0</v>
      </c>
    </row>
    <row r="47" spans="2:10" s="18" customFormat="1" x14ac:dyDescent="0.2">
      <c r="B47" s="267">
        <f t="shared" si="2"/>
        <v>42</v>
      </c>
      <c r="C47" s="547"/>
      <c r="D47" s="548"/>
      <c r="E47" s="158"/>
      <c r="F47" s="159"/>
      <c r="G47" s="80">
        <f t="shared" si="1"/>
        <v>0</v>
      </c>
      <c r="H47" s="158"/>
      <c r="I47" s="159"/>
      <c r="J47" s="91">
        <f t="shared" si="0"/>
        <v>0</v>
      </c>
    </row>
    <row r="48" spans="2:10" s="18" customFormat="1" x14ac:dyDescent="0.2">
      <c r="B48" s="267">
        <f t="shared" si="2"/>
        <v>43</v>
      </c>
      <c r="C48" s="547"/>
      <c r="D48" s="548"/>
      <c r="E48" s="158"/>
      <c r="F48" s="159"/>
      <c r="G48" s="80">
        <f t="shared" ref="G48:G98" si="3">E48*(1-F48)*2545</f>
        <v>0</v>
      </c>
      <c r="H48" s="158"/>
      <c r="I48" s="159"/>
      <c r="J48" s="91">
        <f t="shared" ref="J48:J98" si="4">H48*(1-I48)*2545</f>
        <v>0</v>
      </c>
    </row>
    <row r="49" spans="2:10" s="18" customFormat="1" x14ac:dyDescent="0.2">
      <c r="B49" s="267">
        <f t="shared" si="2"/>
        <v>44</v>
      </c>
      <c r="C49" s="547"/>
      <c r="D49" s="548"/>
      <c r="E49" s="158"/>
      <c r="F49" s="159"/>
      <c r="G49" s="80">
        <f t="shared" si="3"/>
        <v>0</v>
      </c>
      <c r="H49" s="158"/>
      <c r="I49" s="159"/>
      <c r="J49" s="91">
        <f t="shared" si="4"/>
        <v>0</v>
      </c>
    </row>
    <row r="50" spans="2:10" s="18" customFormat="1" x14ac:dyDescent="0.2">
      <c r="B50" s="267">
        <f t="shared" si="2"/>
        <v>45</v>
      </c>
      <c r="C50" s="547"/>
      <c r="D50" s="548"/>
      <c r="E50" s="158"/>
      <c r="F50" s="159"/>
      <c r="G50" s="80">
        <f t="shared" si="3"/>
        <v>0</v>
      </c>
      <c r="H50" s="158"/>
      <c r="I50" s="159"/>
      <c r="J50" s="91">
        <f t="shared" si="4"/>
        <v>0</v>
      </c>
    </row>
    <row r="51" spans="2:10" s="18" customFormat="1" x14ac:dyDescent="0.2">
      <c r="B51" s="267">
        <f t="shared" si="2"/>
        <v>46</v>
      </c>
      <c r="C51" s="547"/>
      <c r="D51" s="548"/>
      <c r="E51" s="158"/>
      <c r="F51" s="159"/>
      <c r="G51" s="80">
        <f t="shared" si="3"/>
        <v>0</v>
      </c>
      <c r="H51" s="158"/>
      <c r="I51" s="159"/>
      <c r="J51" s="91">
        <f t="shared" si="4"/>
        <v>0</v>
      </c>
    </row>
    <row r="52" spans="2:10" s="18" customFormat="1" x14ac:dyDescent="0.2">
      <c r="B52" s="267">
        <f t="shared" si="2"/>
        <v>47</v>
      </c>
      <c r="C52" s="547"/>
      <c r="D52" s="548"/>
      <c r="E52" s="158"/>
      <c r="F52" s="159"/>
      <c r="G52" s="80">
        <f t="shared" si="3"/>
        <v>0</v>
      </c>
      <c r="H52" s="158"/>
      <c r="I52" s="159"/>
      <c r="J52" s="91">
        <f t="shared" si="4"/>
        <v>0</v>
      </c>
    </row>
    <row r="53" spans="2:10" s="18" customFormat="1" x14ac:dyDescent="0.2">
      <c r="B53" s="267">
        <f t="shared" si="2"/>
        <v>48</v>
      </c>
      <c r="C53" s="547"/>
      <c r="D53" s="548"/>
      <c r="E53" s="158"/>
      <c r="F53" s="159"/>
      <c r="G53" s="80">
        <f t="shared" si="3"/>
        <v>0</v>
      </c>
      <c r="H53" s="158"/>
      <c r="I53" s="159"/>
      <c r="J53" s="91">
        <f t="shared" si="4"/>
        <v>0</v>
      </c>
    </row>
    <row r="54" spans="2:10" s="18" customFormat="1" x14ac:dyDescent="0.2">
      <c r="B54" s="267">
        <f t="shared" si="2"/>
        <v>49</v>
      </c>
      <c r="C54" s="547"/>
      <c r="D54" s="548"/>
      <c r="E54" s="158"/>
      <c r="F54" s="159"/>
      <c r="G54" s="80">
        <f t="shared" si="3"/>
        <v>0</v>
      </c>
      <c r="H54" s="158"/>
      <c r="I54" s="159"/>
      <c r="J54" s="91">
        <f t="shared" si="4"/>
        <v>0</v>
      </c>
    </row>
    <row r="55" spans="2:10" s="18" customFormat="1" x14ac:dyDescent="0.2">
      <c r="B55" s="267">
        <f t="shared" si="2"/>
        <v>50</v>
      </c>
      <c r="C55" s="547"/>
      <c r="D55" s="548"/>
      <c r="E55" s="158"/>
      <c r="F55" s="159"/>
      <c r="G55" s="80">
        <f t="shared" si="3"/>
        <v>0</v>
      </c>
      <c r="H55" s="158"/>
      <c r="I55" s="159"/>
      <c r="J55" s="91">
        <f t="shared" si="4"/>
        <v>0</v>
      </c>
    </row>
    <row r="56" spans="2:10" s="18" customFormat="1" x14ac:dyDescent="0.2">
      <c r="B56" s="267">
        <f t="shared" si="2"/>
        <v>51</v>
      </c>
      <c r="C56" s="547"/>
      <c r="D56" s="548"/>
      <c r="E56" s="158"/>
      <c r="F56" s="159"/>
      <c r="G56" s="80">
        <f t="shared" si="3"/>
        <v>0</v>
      </c>
      <c r="H56" s="158"/>
      <c r="I56" s="159"/>
      <c r="J56" s="91">
        <f t="shared" si="4"/>
        <v>0</v>
      </c>
    </row>
    <row r="57" spans="2:10" s="18" customFormat="1" x14ac:dyDescent="0.2">
      <c r="B57" s="267">
        <f t="shared" si="2"/>
        <v>52</v>
      </c>
      <c r="C57" s="547"/>
      <c r="D57" s="548"/>
      <c r="E57" s="158"/>
      <c r="F57" s="159"/>
      <c r="G57" s="80">
        <f t="shared" si="3"/>
        <v>0</v>
      </c>
      <c r="H57" s="158"/>
      <c r="I57" s="159"/>
      <c r="J57" s="91">
        <f t="shared" si="4"/>
        <v>0</v>
      </c>
    </row>
    <row r="58" spans="2:10" s="18" customFormat="1" x14ac:dyDescent="0.2">
      <c r="B58" s="267">
        <f t="shared" si="2"/>
        <v>53</v>
      </c>
      <c r="C58" s="547"/>
      <c r="D58" s="548"/>
      <c r="E58" s="158"/>
      <c r="F58" s="159"/>
      <c r="G58" s="80">
        <f t="shared" si="3"/>
        <v>0</v>
      </c>
      <c r="H58" s="158"/>
      <c r="I58" s="159"/>
      <c r="J58" s="91">
        <f t="shared" si="4"/>
        <v>0</v>
      </c>
    </row>
    <row r="59" spans="2:10" s="18" customFormat="1" x14ac:dyDescent="0.2">
      <c r="B59" s="267">
        <f t="shared" si="2"/>
        <v>54</v>
      </c>
      <c r="C59" s="547"/>
      <c r="D59" s="548"/>
      <c r="E59" s="158"/>
      <c r="F59" s="159"/>
      <c r="G59" s="80">
        <f t="shared" si="3"/>
        <v>0</v>
      </c>
      <c r="H59" s="158"/>
      <c r="I59" s="159"/>
      <c r="J59" s="91">
        <f t="shared" si="4"/>
        <v>0</v>
      </c>
    </row>
    <row r="60" spans="2:10" s="18" customFormat="1" x14ac:dyDescent="0.2">
      <c r="B60" s="267">
        <f t="shared" si="2"/>
        <v>55</v>
      </c>
      <c r="C60" s="547"/>
      <c r="D60" s="548"/>
      <c r="E60" s="158"/>
      <c r="F60" s="159"/>
      <c r="G60" s="80">
        <f t="shared" si="3"/>
        <v>0</v>
      </c>
      <c r="H60" s="158"/>
      <c r="I60" s="159"/>
      <c r="J60" s="91">
        <f t="shared" si="4"/>
        <v>0</v>
      </c>
    </row>
    <row r="61" spans="2:10" s="18" customFormat="1" x14ac:dyDescent="0.2">
      <c r="B61" s="267">
        <f t="shared" si="2"/>
        <v>56</v>
      </c>
      <c r="C61" s="547"/>
      <c r="D61" s="548"/>
      <c r="E61" s="158"/>
      <c r="F61" s="159"/>
      <c r="G61" s="80">
        <f t="shared" si="3"/>
        <v>0</v>
      </c>
      <c r="H61" s="158"/>
      <c r="I61" s="159"/>
      <c r="J61" s="91">
        <f t="shared" si="4"/>
        <v>0</v>
      </c>
    </row>
    <row r="62" spans="2:10" s="18" customFormat="1" x14ac:dyDescent="0.2">
      <c r="B62" s="267">
        <f t="shared" si="2"/>
        <v>57</v>
      </c>
      <c r="C62" s="547"/>
      <c r="D62" s="548"/>
      <c r="E62" s="158"/>
      <c r="F62" s="159"/>
      <c r="G62" s="80">
        <f t="shared" si="3"/>
        <v>0</v>
      </c>
      <c r="H62" s="158"/>
      <c r="I62" s="159"/>
      <c r="J62" s="91">
        <f t="shared" si="4"/>
        <v>0</v>
      </c>
    </row>
    <row r="63" spans="2:10" s="18" customFormat="1" x14ac:dyDescent="0.2">
      <c r="B63" s="267">
        <f t="shared" si="2"/>
        <v>58</v>
      </c>
      <c r="C63" s="547"/>
      <c r="D63" s="548"/>
      <c r="E63" s="158"/>
      <c r="F63" s="159"/>
      <c r="G63" s="80">
        <f t="shared" si="3"/>
        <v>0</v>
      </c>
      <c r="H63" s="158"/>
      <c r="I63" s="159"/>
      <c r="J63" s="91">
        <f t="shared" si="4"/>
        <v>0</v>
      </c>
    </row>
    <row r="64" spans="2:10" s="18" customFormat="1" x14ac:dyDescent="0.2">
      <c r="B64" s="267">
        <f t="shared" si="2"/>
        <v>59</v>
      </c>
      <c r="C64" s="547"/>
      <c r="D64" s="548"/>
      <c r="E64" s="158"/>
      <c r="F64" s="159"/>
      <c r="G64" s="80">
        <f t="shared" si="3"/>
        <v>0</v>
      </c>
      <c r="H64" s="158"/>
      <c r="I64" s="159"/>
      <c r="J64" s="91">
        <f t="shared" si="4"/>
        <v>0</v>
      </c>
    </row>
    <row r="65" spans="2:10" s="18" customFormat="1" x14ac:dyDescent="0.2">
      <c r="B65" s="267">
        <f t="shared" si="2"/>
        <v>60</v>
      </c>
      <c r="C65" s="547"/>
      <c r="D65" s="548"/>
      <c r="E65" s="158"/>
      <c r="F65" s="159"/>
      <c r="G65" s="80">
        <f t="shared" si="3"/>
        <v>0</v>
      </c>
      <c r="H65" s="158"/>
      <c r="I65" s="159"/>
      <c r="J65" s="91">
        <f t="shared" si="4"/>
        <v>0</v>
      </c>
    </row>
    <row r="66" spans="2:10" s="18" customFormat="1" x14ac:dyDescent="0.2">
      <c r="B66" s="267">
        <f t="shared" si="2"/>
        <v>61</v>
      </c>
      <c r="C66" s="547"/>
      <c r="D66" s="548"/>
      <c r="E66" s="158"/>
      <c r="F66" s="159"/>
      <c r="G66" s="80">
        <f t="shared" si="3"/>
        <v>0</v>
      </c>
      <c r="H66" s="158"/>
      <c r="I66" s="159"/>
      <c r="J66" s="91">
        <f t="shared" si="4"/>
        <v>0</v>
      </c>
    </row>
    <row r="67" spans="2:10" s="18" customFormat="1" x14ac:dyDescent="0.2">
      <c r="B67" s="267">
        <f t="shared" si="2"/>
        <v>62</v>
      </c>
      <c r="C67" s="547"/>
      <c r="D67" s="548"/>
      <c r="E67" s="158"/>
      <c r="F67" s="159"/>
      <c r="G67" s="80">
        <f t="shared" si="3"/>
        <v>0</v>
      </c>
      <c r="H67" s="158"/>
      <c r="I67" s="159"/>
      <c r="J67" s="91">
        <f t="shared" si="4"/>
        <v>0</v>
      </c>
    </row>
    <row r="68" spans="2:10" s="18" customFormat="1" x14ac:dyDescent="0.2">
      <c r="B68" s="267">
        <f t="shared" si="2"/>
        <v>63</v>
      </c>
      <c r="C68" s="547"/>
      <c r="D68" s="548"/>
      <c r="E68" s="158"/>
      <c r="F68" s="159"/>
      <c r="G68" s="80">
        <f t="shared" si="3"/>
        <v>0</v>
      </c>
      <c r="H68" s="158"/>
      <c r="I68" s="159"/>
      <c r="J68" s="91">
        <f t="shared" si="4"/>
        <v>0</v>
      </c>
    </row>
    <row r="69" spans="2:10" s="18" customFormat="1" x14ac:dyDescent="0.2">
      <c r="B69" s="267">
        <f t="shared" si="2"/>
        <v>64</v>
      </c>
      <c r="C69" s="547"/>
      <c r="D69" s="548"/>
      <c r="E69" s="158"/>
      <c r="F69" s="159"/>
      <c r="G69" s="80">
        <f t="shared" si="3"/>
        <v>0</v>
      </c>
      <c r="H69" s="158"/>
      <c r="I69" s="159"/>
      <c r="J69" s="91">
        <f t="shared" si="4"/>
        <v>0</v>
      </c>
    </row>
    <row r="70" spans="2:10" s="18" customFormat="1" x14ac:dyDescent="0.2">
      <c r="B70" s="267">
        <f t="shared" si="2"/>
        <v>65</v>
      </c>
      <c r="C70" s="547"/>
      <c r="D70" s="548"/>
      <c r="E70" s="158"/>
      <c r="F70" s="159"/>
      <c r="G70" s="80">
        <f t="shared" si="3"/>
        <v>0</v>
      </c>
      <c r="H70" s="158"/>
      <c r="I70" s="159"/>
      <c r="J70" s="91">
        <f t="shared" si="4"/>
        <v>0</v>
      </c>
    </row>
    <row r="71" spans="2:10" s="18" customFormat="1" x14ac:dyDescent="0.2">
      <c r="B71" s="267">
        <f t="shared" si="2"/>
        <v>66</v>
      </c>
      <c r="C71" s="547"/>
      <c r="D71" s="548"/>
      <c r="E71" s="158"/>
      <c r="F71" s="159"/>
      <c r="G71" s="80">
        <f t="shared" si="3"/>
        <v>0</v>
      </c>
      <c r="H71" s="158"/>
      <c r="I71" s="159"/>
      <c r="J71" s="91">
        <f t="shared" si="4"/>
        <v>0</v>
      </c>
    </row>
    <row r="72" spans="2:10" s="18" customFormat="1" x14ac:dyDescent="0.2">
      <c r="B72" s="267">
        <f t="shared" si="2"/>
        <v>67</v>
      </c>
      <c r="C72" s="547"/>
      <c r="D72" s="548"/>
      <c r="E72" s="158"/>
      <c r="F72" s="159"/>
      <c r="G72" s="80">
        <f t="shared" si="3"/>
        <v>0</v>
      </c>
      <c r="H72" s="158"/>
      <c r="I72" s="159"/>
      <c r="J72" s="91">
        <f t="shared" si="4"/>
        <v>0</v>
      </c>
    </row>
    <row r="73" spans="2:10" s="18" customFormat="1" x14ac:dyDescent="0.2">
      <c r="B73" s="267">
        <f t="shared" si="2"/>
        <v>68</v>
      </c>
      <c r="C73" s="547"/>
      <c r="D73" s="548"/>
      <c r="E73" s="158"/>
      <c r="F73" s="159"/>
      <c r="G73" s="80">
        <f t="shared" si="3"/>
        <v>0</v>
      </c>
      <c r="H73" s="158"/>
      <c r="I73" s="159"/>
      <c r="J73" s="91">
        <f t="shared" si="4"/>
        <v>0</v>
      </c>
    </row>
    <row r="74" spans="2:10" s="18" customFormat="1" x14ac:dyDescent="0.2">
      <c r="B74" s="267">
        <f t="shared" si="2"/>
        <v>69</v>
      </c>
      <c r="C74" s="547"/>
      <c r="D74" s="548"/>
      <c r="E74" s="158"/>
      <c r="F74" s="159"/>
      <c r="G74" s="80">
        <f t="shared" si="3"/>
        <v>0</v>
      </c>
      <c r="H74" s="158"/>
      <c r="I74" s="159"/>
      <c r="J74" s="91">
        <f t="shared" si="4"/>
        <v>0</v>
      </c>
    </row>
    <row r="75" spans="2:10" s="18" customFormat="1" x14ac:dyDescent="0.2">
      <c r="B75" s="267">
        <f t="shared" si="2"/>
        <v>70</v>
      </c>
      <c r="C75" s="547"/>
      <c r="D75" s="548"/>
      <c r="E75" s="158"/>
      <c r="F75" s="159"/>
      <c r="G75" s="80">
        <f t="shared" si="3"/>
        <v>0</v>
      </c>
      <c r="H75" s="158"/>
      <c r="I75" s="159"/>
      <c r="J75" s="91">
        <f t="shared" si="4"/>
        <v>0</v>
      </c>
    </row>
    <row r="76" spans="2:10" s="18" customFormat="1" x14ac:dyDescent="0.2">
      <c r="B76" s="267">
        <f t="shared" si="2"/>
        <v>71</v>
      </c>
      <c r="C76" s="547"/>
      <c r="D76" s="548"/>
      <c r="E76" s="158"/>
      <c r="F76" s="159"/>
      <c r="G76" s="80">
        <f t="shared" si="3"/>
        <v>0</v>
      </c>
      <c r="H76" s="158"/>
      <c r="I76" s="159"/>
      <c r="J76" s="91">
        <f t="shared" si="4"/>
        <v>0</v>
      </c>
    </row>
    <row r="77" spans="2:10" s="18" customFormat="1" x14ac:dyDescent="0.2">
      <c r="B77" s="267">
        <f t="shared" si="2"/>
        <v>72</v>
      </c>
      <c r="C77" s="547"/>
      <c r="D77" s="548"/>
      <c r="E77" s="158"/>
      <c r="F77" s="159"/>
      <c r="G77" s="80">
        <f t="shared" si="3"/>
        <v>0</v>
      </c>
      <c r="H77" s="158"/>
      <c r="I77" s="159"/>
      <c r="J77" s="91">
        <f t="shared" si="4"/>
        <v>0</v>
      </c>
    </row>
    <row r="78" spans="2:10" s="18" customFormat="1" x14ac:dyDescent="0.2">
      <c r="B78" s="267">
        <f t="shared" si="2"/>
        <v>73</v>
      </c>
      <c r="C78" s="547"/>
      <c r="D78" s="548"/>
      <c r="E78" s="158"/>
      <c r="F78" s="159"/>
      <c r="G78" s="80">
        <f t="shared" si="3"/>
        <v>0</v>
      </c>
      <c r="H78" s="158"/>
      <c r="I78" s="159"/>
      <c r="J78" s="91">
        <f t="shared" si="4"/>
        <v>0</v>
      </c>
    </row>
    <row r="79" spans="2:10" s="18" customFormat="1" x14ac:dyDescent="0.2">
      <c r="B79" s="267">
        <f t="shared" si="2"/>
        <v>74</v>
      </c>
      <c r="C79" s="547"/>
      <c r="D79" s="548"/>
      <c r="E79" s="158"/>
      <c r="F79" s="159"/>
      <c r="G79" s="80">
        <f t="shared" si="3"/>
        <v>0</v>
      </c>
      <c r="H79" s="158"/>
      <c r="I79" s="159"/>
      <c r="J79" s="91">
        <f t="shared" si="4"/>
        <v>0</v>
      </c>
    </row>
    <row r="80" spans="2:10" s="18" customFormat="1" x14ac:dyDescent="0.2">
      <c r="B80" s="267">
        <f t="shared" si="2"/>
        <v>75</v>
      </c>
      <c r="C80" s="547"/>
      <c r="D80" s="548"/>
      <c r="E80" s="158"/>
      <c r="F80" s="159"/>
      <c r="G80" s="80">
        <f t="shared" si="3"/>
        <v>0</v>
      </c>
      <c r="H80" s="158"/>
      <c r="I80" s="159"/>
      <c r="J80" s="91">
        <f t="shared" si="4"/>
        <v>0</v>
      </c>
    </row>
    <row r="81" spans="2:10" s="18" customFormat="1" x14ac:dyDescent="0.2">
      <c r="B81" s="267">
        <f t="shared" si="2"/>
        <v>76</v>
      </c>
      <c r="C81" s="547"/>
      <c r="D81" s="548"/>
      <c r="E81" s="158"/>
      <c r="F81" s="159"/>
      <c r="G81" s="80">
        <f t="shared" si="3"/>
        <v>0</v>
      </c>
      <c r="H81" s="158"/>
      <c r="I81" s="159"/>
      <c r="J81" s="91">
        <f t="shared" si="4"/>
        <v>0</v>
      </c>
    </row>
    <row r="82" spans="2:10" s="18" customFormat="1" x14ac:dyDescent="0.2">
      <c r="B82" s="267">
        <f t="shared" si="2"/>
        <v>77</v>
      </c>
      <c r="C82" s="547"/>
      <c r="D82" s="548"/>
      <c r="E82" s="158"/>
      <c r="F82" s="159"/>
      <c r="G82" s="80">
        <f t="shared" si="3"/>
        <v>0</v>
      </c>
      <c r="H82" s="158"/>
      <c r="I82" s="159"/>
      <c r="J82" s="91">
        <f t="shared" si="4"/>
        <v>0</v>
      </c>
    </row>
    <row r="83" spans="2:10" s="18" customFormat="1" x14ac:dyDescent="0.2">
      <c r="B83" s="267">
        <f t="shared" si="2"/>
        <v>78</v>
      </c>
      <c r="C83" s="547"/>
      <c r="D83" s="548"/>
      <c r="E83" s="158"/>
      <c r="F83" s="159"/>
      <c r="G83" s="80">
        <f t="shared" si="3"/>
        <v>0</v>
      </c>
      <c r="H83" s="158"/>
      <c r="I83" s="159"/>
      <c r="J83" s="91">
        <f t="shared" si="4"/>
        <v>0</v>
      </c>
    </row>
    <row r="84" spans="2:10" s="18" customFormat="1" x14ac:dyDescent="0.2">
      <c r="B84" s="267">
        <f t="shared" si="2"/>
        <v>79</v>
      </c>
      <c r="C84" s="547"/>
      <c r="D84" s="548"/>
      <c r="E84" s="158"/>
      <c r="F84" s="159"/>
      <c r="G84" s="80">
        <f t="shared" si="3"/>
        <v>0</v>
      </c>
      <c r="H84" s="158"/>
      <c r="I84" s="159"/>
      <c r="J84" s="91">
        <f t="shared" si="4"/>
        <v>0</v>
      </c>
    </row>
    <row r="85" spans="2:10" s="18" customFormat="1" x14ac:dyDescent="0.2">
      <c r="B85" s="267">
        <f t="shared" si="2"/>
        <v>80</v>
      </c>
      <c r="C85" s="547"/>
      <c r="D85" s="548"/>
      <c r="E85" s="158"/>
      <c r="F85" s="159"/>
      <c r="G85" s="80">
        <f t="shared" si="3"/>
        <v>0</v>
      </c>
      <c r="H85" s="158"/>
      <c r="I85" s="159"/>
      <c r="J85" s="91">
        <f t="shared" si="4"/>
        <v>0</v>
      </c>
    </row>
    <row r="86" spans="2:10" s="18" customFormat="1" x14ac:dyDescent="0.2">
      <c r="B86" s="267">
        <f t="shared" si="2"/>
        <v>81</v>
      </c>
      <c r="C86" s="547"/>
      <c r="D86" s="548"/>
      <c r="E86" s="158"/>
      <c r="F86" s="159"/>
      <c r="G86" s="80">
        <f t="shared" si="3"/>
        <v>0</v>
      </c>
      <c r="H86" s="158"/>
      <c r="I86" s="159"/>
      <c r="J86" s="91">
        <f t="shared" si="4"/>
        <v>0</v>
      </c>
    </row>
    <row r="87" spans="2:10" s="18" customFormat="1" x14ac:dyDescent="0.2">
      <c r="B87" s="267">
        <f t="shared" si="2"/>
        <v>82</v>
      </c>
      <c r="C87" s="547"/>
      <c r="D87" s="548"/>
      <c r="E87" s="158"/>
      <c r="F87" s="159"/>
      <c r="G87" s="80">
        <f t="shared" si="3"/>
        <v>0</v>
      </c>
      <c r="H87" s="158"/>
      <c r="I87" s="159"/>
      <c r="J87" s="91">
        <f t="shared" si="4"/>
        <v>0</v>
      </c>
    </row>
    <row r="88" spans="2:10" s="18" customFormat="1" x14ac:dyDescent="0.2">
      <c r="B88" s="267">
        <f t="shared" si="2"/>
        <v>83</v>
      </c>
      <c r="C88" s="547"/>
      <c r="D88" s="548"/>
      <c r="E88" s="158"/>
      <c r="F88" s="159"/>
      <c r="G88" s="80">
        <f t="shared" si="3"/>
        <v>0</v>
      </c>
      <c r="H88" s="158"/>
      <c r="I88" s="159"/>
      <c r="J88" s="91">
        <f t="shared" si="4"/>
        <v>0</v>
      </c>
    </row>
    <row r="89" spans="2:10" s="18" customFormat="1" x14ac:dyDescent="0.2">
      <c r="B89" s="267">
        <f t="shared" si="2"/>
        <v>84</v>
      </c>
      <c r="C89" s="547"/>
      <c r="D89" s="548"/>
      <c r="E89" s="158"/>
      <c r="F89" s="159"/>
      <c r="G89" s="80">
        <f t="shared" si="3"/>
        <v>0</v>
      </c>
      <c r="H89" s="158"/>
      <c r="I89" s="159"/>
      <c r="J89" s="91">
        <f t="shared" si="4"/>
        <v>0</v>
      </c>
    </row>
    <row r="90" spans="2:10" s="18" customFormat="1" x14ac:dyDescent="0.2">
      <c r="B90" s="267">
        <f t="shared" si="2"/>
        <v>85</v>
      </c>
      <c r="C90" s="547"/>
      <c r="D90" s="548"/>
      <c r="E90" s="158"/>
      <c r="F90" s="159"/>
      <c r="G90" s="80">
        <f t="shared" si="3"/>
        <v>0</v>
      </c>
      <c r="H90" s="158"/>
      <c r="I90" s="159"/>
      <c r="J90" s="91">
        <f t="shared" si="4"/>
        <v>0</v>
      </c>
    </row>
    <row r="91" spans="2:10" s="18" customFormat="1" x14ac:dyDescent="0.2">
      <c r="B91" s="267">
        <f t="shared" si="2"/>
        <v>86</v>
      </c>
      <c r="C91" s="547"/>
      <c r="D91" s="548"/>
      <c r="E91" s="158"/>
      <c r="F91" s="159"/>
      <c r="G91" s="80">
        <f t="shared" si="3"/>
        <v>0</v>
      </c>
      <c r="H91" s="158"/>
      <c r="I91" s="159"/>
      <c r="J91" s="91">
        <f t="shared" si="4"/>
        <v>0</v>
      </c>
    </row>
    <row r="92" spans="2:10" s="18" customFormat="1" x14ac:dyDescent="0.2">
      <c r="B92" s="267">
        <f t="shared" si="2"/>
        <v>87</v>
      </c>
      <c r="C92" s="547"/>
      <c r="D92" s="548"/>
      <c r="E92" s="158"/>
      <c r="F92" s="159"/>
      <c r="G92" s="80">
        <f t="shared" si="3"/>
        <v>0</v>
      </c>
      <c r="H92" s="158"/>
      <c r="I92" s="159"/>
      <c r="J92" s="91">
        <f t="shared" si="4"/>
        <v>0</v>
      </c>
    </row>
    <row r="93" spans="2:10" s="18" customFormat="1" x14ac:dyDescent="0.2">
      <c r="B93" s="267">
        <f t="shared" si="2"/>
        <v>88</v>
      </c>
      <c r="C93" s="547"/>
      <c r="D93" s="548"/>
      <c r="E93" s="158"/>
      <c r="F93" s="159"/>
      <c r="G93" s="80">
        <f t="shared" si="3"/>
        <v>0</v>
      </c>
      <c r="H93" s="158"/>
      <c r="I93" s="159"/>
      <c r="J93" s="91">
        <f t="shared" si="4"/>
        <v>0</v>
      </c>
    </row>
    <row r="94" spans="2:10" s="18" customFormat="1" x14ac:dyDescent="0.2">
      <c r="B94" s="267">
        <f t="shared" si="2"/>
        <v>89</v>
      </c>
      <c r="C94" s="547"/>
      <c r="D94" s="548"/>
      <c r="E94" s="158"/>
      <c r="F94" s="159"/>
      <c r="G94" s="80">
        <f t="shared" si="3"/>
        <v>0</v>
      </c>
      <c r="H94" s="158"/>
      <c r="I94" s="159"/>
      <c r="J94" s="91">
        <f t="shared" si="4"/>
        <v>0</v>
      </c>
    </row>
    <row r="95" spans="2:10" s="18" customFormat="1" x14ac:dyDescent="0.2">
      <c r="B95" s="267">
        <f t="shared" si="2"/>
        <v>90</v>
      </c>
      <c r="C95" s="547"/>
      <c r="D95" s="548"/>
      <c r="E95" s="158"/>
      <c r="F95" s="159"/>
      <c r="G95" s="80">
        <f t="shared" si="3"/>
        <v>0</v>
      </c>
      <c r="H95" s="158"/>
      <c r="I95" s="159"/>
      <c r="J95" s="91">
        <f t="shared" si="4"/>
        <v>0</v>
      </c>
    </row>
    <row r="96" spans="2:10" s="18" customFormat="1" x14ac:dyDescent="0.2">
      <c r="B96" s="267">
        <f t="shared" si="2"/>
        <v>91</v>
      </c>
      <c r="C96" s="547"/>
      <c r="D96" s="548"/>
      <c r="E96" s="158"/>
      <c r="F96" s="159"/>
      <c r="G96" s="80">
        <f t="shared" si="3"/>
        <v>0</v>
      </c>
      <c r="H96" s="158"/>
      <c r="I96" s="159"/>
      <c r="J96" s="91">
        <f t="shared" si="4"/>
        <v>0</v>
      </c>
    </row>
    <row r="97" spans="2:10" s="18" customFormat="1" x14ac:dyDescent="0.2">
      <c r="B97" s="267">
        <f t="shared" si="2"/>
        <v>92</v>
      </c>
      <c r="C97" s="547"/>
      <c r="D97" s="548"/>
      <c r="E97" s="158"/>
      <c r="F97" s="159"/>
      <c r="G97" s="80">
        <f t="shared" si="3"/>
        <v>0</v>
      </c>
      <c r="H97" s="158"/>
      <c r="I97" s="159"/>
      <c r="J97" s="91">
        <f t="shared" si="4"/>
        <v>0</v>
      </c>
    </row>
    <row r="98" spans="2:10" s="18" customFormat="1" x14ac:dyDescent="0.2">
      <c r="B98" s="267">
        <f t="shared" si="2"/>
        <v>93</v>
      </c>
      <c r="C98" s="547"/>
      <c r="D98" s="548"/>
      <c r="E98" s="158"/>
      <c r="F98" s="159"/>
      <c r="G98" s="80">
        <f t="shared" si="3"/>
        <v>0</v>
      </c>
      <c r="H98" s="158"/>
      <c r="I98" s="159"/>
      <c r="J98" s="91">
        <f t="shared" si="4"/>
        <v>0</v>
      </c>
    </row>
    <row r="99" spans="2:10" s="18" customFormat="1" x14ac:dyDescent="0.2">
      <c r="B99" s="267">
        <f t="shared" si="2"/>
        <v>94</v>
      </c>
      <c r="C99" s="547"/>
      <c r="D99" s="548"/>
      <c r="E99" s="158"/>
      <c r="F99" s="159"/>
      <c r="G99" s="80">
        <f t="shared" si="1"/>
        <v>0</v>
      </c>
      <c r="H99" s="158"/>
      <c r="I99" s="159"/>
      <c r="J99" s="91">
        <f t="shared" si="0"/>
        <v>0</v>
      </c>
    </row>
    <row r="100" spans="2:10" s="18" customFormat="1" x14ac:dyDescent="0.2">
      <c r="B100" s="267">
        <f t="shared" si="2"/>
        <v>95</v>
      </c>
      <c r="C100" s="547"/>
      <c r="D100" s="548"/>
      <c r="E100" s="158"/>
      <c r="F100" s="159"/>
      <c r="G100" s="80">
        <f t="shared" si="1"/>
        <v>0</v>
      </c>
      <c r="H100" s="158"/>
      <c r="I100" s="159"/>
      <c r="J100" s="91">
        <f t="shared" si="0"/>
        <v>0</v>
      </c>
    </row>
    <row r="101" spans="2:10" s="18" customFormat="1" ht="15.75" thickBot="1" x14ac:dyDescent="0.25">
      <c r="B101" s="313"/>
      <c r="C101" s="574" t="s">
        <v>77</v>
      </c>
      <c r="D101" s="575"/>
      <c r="E101" s="92">
        <f>SUM(E6:E100)</f>
        <v>0</v>
      </c>
      <c r="F101" s="314"/>
      <c r="G101" s="92">
        <f>SUM(G6:G100)</f>
        <v>0</v>
      </c>
      <c r="H101" s="92">
        <f>SUM(H6:H100)</f>
        <v>0</v>
      </c>
      <c r="I101" s="92"/>
      <c r="J101" s="93">
        <f>SUM(J6:J100)</f>
        <v>0</v>
      </c>
    </row>
    <row r="102" spans="2:10" s="18" customFormat="1" x14ac:dyDescent="0.2">
      <c r="B102" s="8"/>
      <c r="C102" s="315"/>
      <c r="D102" s="315"/>
      <c r="E102" s="315"/>
      <c r="F102" s="315"/>
      <c r="G102" s="315"/>
      <c r="H102" s="315"/>
      <c r="I102" s="315"/>
      <c r="J102" s="316"/>
    </row>
    <row r="103" spans="2:10" x14ac:dyDescent="0.2">
      <c r="B103" s="527" t="s">
        <v>28</v>
      </c>
      <c r="C103" s="527"/>
      <c r="D103" s="528">
        <f>'Facility Information'!C17</f>
        <v>0</v>
      </c>
      <c r="E103" s="528"/>
      <c r="F103" s="528"/>
      <c r="G103" s="528"/>
      <c r="H103" s="295"/>
      <c r="I103" s="163" t="s">
        <v>38</v>
      </c>
      <c r="J103" s="50">
        <f>Introduction!B3</f>
        <v>2.41</v>
      </c>
    </row>
    <row r="104" spans="2:10" x14ac:dyDescent="0.2">
      <c r="B104" s="100"/>
      <c r="C104" s="100"/>
      <c r="D104" s="100"/>
      <c r="E104" s="100"/>
      <c r="F104" s="100"/>
      <c r="G104" s="100"/>
      <c r="H104" s="100"/>
      <c r="I104" s="100"/>
      <c r="J104" s="100"/>
    </row>
    <row r="105" spans="2:10" x14ac:dyDescent="0.2">
      <c r="B105" s="100"/>
      <c r="C105" s="100"/>
      <c r="D105" s="100"/>
      <c r="E105" s="100"/>
      <c r="F105" s="100"/>
      <c r="G105" s="100"/>
      <c r="H105" s="100"/>
      <c r="I105" s="100"/>
      <c r="J105" s="100"/>
    </row>
    <row r="106" spans="2:10" ht="15.6" customHeight="1" x14ac:dyDescent="0.2">
      <c r="B106" s="100"/>
      <c r="C106" s="566" t="s">
        <v>129</v>
      </c>
      <c r="D106" s="567"/>
      <c r="E106" s="568"/>
      <c r="F106" s="568"/>
      <c r="G106" s="568"/>
      <c r="H106" s="568"/>
      <c r="I106" s="568"/>
      <c r="J106" s="569"/>
    </row>
    <row r="107" spans="2:10" ht="15.6" customHeight="1" x14ac:dyDescent="0.2">
      <c r="B107" s="100"/>
      <c r="C107" s="570"/>
      <c r="D107" s="571"/>
      <c r="E107" s="572"/>
      <c r="F107" s="572"/>
      <c r="G107" s="572"/>
      <c r="H107" s="572"/>
      <c r="I107" s="572"/>
      <c r="J107" s="573"/>
    </row>
  </sheetData>
  <sheetProtection algorithmName="SHA-512" hashValue="pXmVgunzJDpb1y2GvOiEMAL9WWXaz/EOJeZouXAKqP62sfC+CdxagOVepwxQ/KFfN40onVq5w8H+R4YnGROkBg==" saltValue="PoP851dKXJ0H5NEcMHW/Ew==" spinCount="100000" sheet="1" objects="1" scenarios="1"/>
  <mergeCells count="110">
    <mergeCell ref="C106:J107"/>
    <mergeCell ref="B103:C103"/>
    <mergeCell ref="D103:G103"/>
    <mergeCell ref="C101:D101"/>
    <mergeCell ref="C17:D17"/>
    <mergeCell ref="C18:D18"/>
    <mergeCell ref="C19:D19"/>
    <mergeCell ref="C20:D20"/>
    <mergeCell ref="C21:D21"/>
    <mergeCell ref="C32:D32"/>
    <mergeCell ref="C38:D38"/>
    <mergeCell ref="C39:D39"/>
    <mergeCell ref="C36:D36"/>
    <mergeCell ref="C37:D37"/>
    <mergeCell ref="C22:D22"/>
    <mergeCell ref="C27:D27"/>
    <mergeCell ref="C34:D34"/>
    <mergeCell ref="C35:D35"/>
    <mergeCell ref="C40:D40"/>
    <mergeCell ref="C23:D23"/>
    <mergeCell ref="C25:D25"/>
    <mergeCell ref="C26:D26"/>
    <mergeCell ref="C24:D24"/>
    <mergeCell ref="C31:D31"/>
    <mergeCell ref="B1:J1"/>
    <mergeCell ref="I2:J2"/>
    <mergeCell ref="B3:C3"/>
    <mergeCell ref="C5:D5"/>
    <mergeCell ref="B2:C2"/>
    <mergeCell ref="D2:G2"/>
    <mergeCell ref="G3:J3"/>
    <mergeCell ref="D3:F3"/>
    <mergeCell ref="B4:C4"/>
    <mergeCell ref="D4:F4"/>
    <mergeCell ref="G4:J4"/>
    <mergeCell ref="C30:D30"/>
    <mergeCell ref="C29:D29"/>
    <mergeCell ref="C33:D33"/>
    <mergeCell ref="C28:D28"/>
    <mergeCell ref="C99:D99"/>
    <mergeCell ref="C45:D45"/>
    <mergeCell ref="C46:D46"/>
    <mergeCell ref="C47:D47"/>
    <mergeCell ref="C100:D100"/>
    <mergeCell ref="C44:D44"/>
    <mergeCell ref="C41:D41"/>
    <mergeCell ref="C42:D42"/>
    <mergeCell ref="C43:D43"/>
    <mergeCell ref="C48:D48"/>
    <mergeCell ref="C49:D49"/>
    <mergeCell ref="C50:D50"/>
    <mergeCell ref="C51:D51"/>
    <mergeCell ref="C52:D52"/>
    <mergeCell ref="C53:D53"/>
    <mergeCell ref="C54:D54"/>
    <mergeCell ref="C55:D55"/>
    <mergeCell ref="C56:D56"/>
    <mergeCell ref="C57:D57"/>
    <mergeCell ref="C58:D58"/>
    <mergeCell ref="C6:D6"/>
    <mergeCell ref="C7:D7"/>
    <mergeCell ref="C8:D8"/>
    <mergeCell ref="C9:D9"/>
    <mergeCell ref="C13:D13"/>
    <mergeCell ref="C14:D14"/>
    <mergeCell ref="C15:D15"/>
    <mergeCell ref="C16:D16"/>
    <mergeCell ref="C11:D11"/>
    <mergeCell ref="C10:D10"/>
    <mergeCell ref="C12:D12"/>
    <mergeCell ref="C64:D64"/>
    <mergeCell ref="C65:D65"/>
    <mergeCell ref="C66:D66"/>
    <mergeCell ref="C67:D67"/>
    <mergeCell ref="C69:D69"/>
    <mergeCell ref="C68:D68"/>
    <mergeCell ref="C59:D59"/>
    <mergeCell ref="C60:D60"/>
    <mergeCell ref="C61:D61"/>
    <mergeCell ref="C62:D62"/>
    <mergeCell ref="C63:D63"/>
    <mergeCell ref="C75:D75"/>
    <mergeCell ref="C76:D76"/>
    <mergeCell ref="C77:D77"/>
    <mergeCell ref="C78:D78"/>
    <mergeCell ref="C79:D79"/>
    <mergeCell ref="C70:D70"/>
    <mergeCell ref="C71:D71"/>
    <mergeCell ref="C72:D72"/>
    <mergeCell ref="C73:D73"/>
    <mergeCell ref="C74:D74"/>
    <mergeCell ref="C85:D85"/>
    <mergeCell ref="C86:D86"/>
    <mergeCell ref="C87:D87"/>
    <mergeCell ref="C88:D88"/>
    <mergeCell ref="C89:D89"/>
    <mergeCell ref="C80:D80"/>
    <mergeCell ref="C81:D81"/>
    <mergeCell ref="C82:D82"/>
    <mergeCell ref="C83:D83"/>
    <mergeCell ref="C84:D84"/>
    <mergeCell ref="C95:D95"/>
    <mergeCell ref="C96:D96"/>
    <mergeCell ref="C97:D97"/>
    <mergeCell ref="C98:D98"/>
    <mergeCell ref="C90:D90"/>
    <mergeCell ref="C91:D91"/>
    <mergeCell ref="C92:D92"/>
    <mergeCell ref="C93:D93"/>
    <mergeCell ref="C94:D94"/>
  </mergeCells>
  <phoneticPr fontId="2" type="noConversion"/>
  <hyperlinks>
    <hyperlink ref="C106:J107" location="'Machinery Room Heat Inputs'!C8" display="Next (continue)" xr:uid="{00000000-0004-0000-0500-000000000000}"/>
  </hyperlinks>
  <printOptions horizontalCentered="1"/>
  <pageMargins left="0.25" right="0.25" top="0.5" bottom="1" header="0.25" footer="0.5"/>
  <pageSetup scale="78" fitToHeight="0" orientation="portrait" horizontalDpi="96" verticalDpi="96" r:id="rId1"/>
  <headerFooter alignWithMargins="0">
    <oddFooter>&amp;L&amp;F&amp;R&amp;P OF &amp;N</oddFooter>
  </headerFooter>
  <colBreaks count="1" manualBreakCount="1">
    <brk id="2" max="1048575" man="1"/>
  </colBreaks>
  <ignoredErrors>
    <ignoredError sqref="J6" unlocked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L32"/>
  <sheetViews>
    <sheetView zoomScaleNormal="100" workbookViewId="0">
      <selection activeCell="C8" sqref="C8:F8"/>
    </sheetView>
  </sheetViews>
  <sheetFormatPr defaultColWidth="8.796875" defaultRowHeight="15" x14ac:dyDescent="0.2"/>
  <cols>
    <col min="1" max="1" width="0.3984375" style="160" customWidth="1"/>
    <col min="2" max="2" width="5.19921875" style="160" customWidth="1"/>
    <col min="3" max="6" width="8.796875" style="160"/>
    <col min="7" max="7" width="9.69921875" style="160" bestFit="1" customWidth="1"/>
    <col min="8" max="9" width="8.796875" style="160"/>
    <col min="10" max="10" width="17.59765625" style="160" customWidth="1"/>
    <col min="11" max="11" width="8.796875" style="160"/>
    <col min="12" max="12" width="30.3984375" style="160" customWidth="1"/>
    <col min="13" max="16384" width="8.796875" style="160"/>
  </cols>
  <sheetData>
    <row r="1" spans="2:12" ht="27" x14ac:dyDescent="0.2">
      <c r="B1" s="551" t="s">
        <v>396</v>
      </c>
      <c r="C1" s="551"/>
      <c r="D1" s="551"/>
      <c r="E1" s="551"/>
      <c r="F1" s="551"/>
      <c r="G1" s="551"/>
      <c r="H1" s="551"/>
      <c r="I1" s="551"/>
      <c r="J1" s="551"/>
    </row>
    <row r="2" spans="2:12" ht="15.75" thickBot="1" x14ac:dyDescent="0.25">
      <c r="B2" s="520" t="s">
        <v>26</v>
      </c>
      <c r="C2" s="521"/>
      <c r="D2" s="522">
        <f>'Facility Information'!C4</f>
        <v>0</v>
      </c>
      <c r="E2" s="522"/>
      <c r="F2" s="522"/>
      <c r="G2" s="522"/>
      <c r="H2" s="297" t="s">
        <v>25</v>
      </c>
      <c r="I2" s="523">
        <f>'Ventilation Evaluation'!H2</f>
        <v>0</v>
      </c>
      <c r="J2" s="523"/>
      <c r="L2" s="142"/>
    </row>
    <row r="3" spans="2:12" x14ac:dyDescent="0.2">
      <c r="B3" s="552" t="s">
        <v>39</v>
      </c>
      <c r="C3" s="553"/>
      <c r="D3" s="557">
        <f>'Facility Information'!C10</f>
        <v>0</v>
      </c>
      <c r="E3" s="558"/>
      <c r="F3" s="558"/>
      <c r="G3" s="592"/>
      <c r="H3" s="483" t="str">
        <f>'Facility Information'!$C$15</f>
        <v>IIAR 2-2021 (2021-Present)</v>
      </c>
      <c r="I3" s="588"/>
      <c r="J3" s="589"/>
      <c r="L3" s="142"/>
    </row>
    <row r="4" spans="2:12" x14ac:dyDescent="0.2">
      <c r="B4" s="586"/>
      <c r="C4" s="587"/>
      <c r="D4" s="593" t="str">
        <f>'Facility Information'!$B$11</f>
        <v>Refrigerant Evaluated:</v>
      </c>
      <c r="E4" s="594"/>
      <c r="F4" s="594"/>
      <c r="G4" s="595"/>
      <c r="H4" s="486">
        <f>'Facility Information'!$C$11</f>
        <v>0</v>
      </c>
      <c r="I4" s="590"/>
      <c r="J4" s="591"/>
      <c r="L4" s="142"/>
    </row>
    <row r="5" spans="2:12" ht="30" x14ac:dyDescent="0.2">
      <c r="B5" s="274"/>
      <c r="C5" s="554" t="s">
        <v>434</v>
      </c>
      <c r="D5" s="576"/>
      <c r="E5" s="576"/>
      <c r="F5" s="555"/>
      <c r="G5" s="310" t="s">
        <v>397</v>
      </c>
      <c r="H5" s="580" t="s">
        <v>398</v>
      </c>
      <c r="I5" s="581"/>
      <c r="J5" s="582"/>
    </row>
    <row r="6" spans="2:12" x14ac:dyDescent="0.2">
      <c r="B6" s="267">
        <v>1</v>
      </c>
      <c r="C6" s="577"/>
      <c r="D6" s="578"/>
      <c r="E6" s="578"/>
      <c r="F6" s="579"/>
      <c r="G6" s="432"/>
      <c r="H6" s="583"/>
      <c r="I6" s="584"/>
      <c r="J6" s="585"/>
    </row>
    <row r="7" spans="2:12" x14ac:dyDescent="0.2">
      <c r="B7" s="267">
        <f>B6+1</f>
        <v>2</v>
      </c>
      <c r="C7" s="577"/>
      <c r="D7" s="578"/>
      <c r="E7" s="578"/>
      <c r="F7" s="579"/>
      <c r="G7" s="432"/>
      <c r="H7" s="583"/>
      <c r="I7" s="584"/>
      <c r="J7" s="585"/>
    </row>
    <row r="8" spans="2:12" x14ac:dyDescent="0.2">
      <c r="B8" s="267">
        <f>B7+1</f>
        <v>3</v>
      </c>
      <c r="C8" s="577"/>
      <c r="D8" s="578"/>
      <c r="E8" s="578"/>
      <c r="F8" s="579"/>
      <c r="G8" s="432"/>
      <c r="H8" s="583"/>
      <c r="I8" s="584"/>
      <c r="J8" s="585"/>
    </row>
    <row r="9" spans="2:12" x14ac:dyDescent="0.2">
      <c r="B9" s="267">
        <f t="shared" ref="B9:B25" si="0">B8+1</f>
        <v>4</v>
      </c>
      <c r="C9" s="577"/>
      <c r="D9" s="578"/>
      <c r="E9" s="578"/>
      <c r="F9" s="579"/>
      <c r="G9" s="432"/>
      <c r="H9" s="583"/>
      <c r="I9" s="584"/>
      <c r="J9" s="585"/>
    </row>
    <row r="10" spans="2:12" x14ac:dyDescent="0.2">
      <c r="B10" s="267">
        <f t="shared" si="0"/>
        <v>5</v>
      </c>
      <c r="C10" s="577"/>
      <c r="D10" s="578"/>
      <c r="E10" s="578"/>
      <c r="F10" s="579"/>
      <c r="G10" s="432"/>
      <c r="H10" s="583"/>
      <c r="I10" s="584"/>
      <c r="J10" s="585"/>
    </row>
    <row r="11" spans="2:12" x14ac:dyDescent="0.2">
      <c r="B11" s="267">
        <f t="shared" si="0"/>
        <v>6</v>
      </c>
      <c r="C11" s="577"/>
      <c r="D11" s="578"/>
      <c r="E11" s="578"/>
      <c r="F11" s="579"/>
      <c r="G11" s="432"/>
      <c r="H11" s="583"/>
      <c r="I11" s="584"/>
      <c r="J11" s="585"/>
    </row>
    <row r="12" spans="2:12" x14ac:dyDescent="0.2">
      <c r="B12" s="267">
        <f t="shared" si="0"/>
        <v>7</v>
      </c>
      <c r="C12" s="577"/>
      <c r="D12" s="578"/>
      <c r="E12" s="578"/>
      <c r="F12" s="579"/>
      <c r="G12" s="432"/>
      <c r="H12" s="583"/>
      <c r="I12" s="584"/>
      <c r="J12" s="585"/>
    </row>
    <row r="13" spans="2:12" x14ac:dyDescent="0.2">
      <c r="B13" s="267">
        <f t="shared" si="0"/>
        <v>8</v>
      </c>
      <c r="C13" s="577"/>
      <c r="D13" s="578"/>
      <c r="E13" s="578"/>
      <c r="F13" s="579"/>
      <c r="G13" s="432"/>
      <c r="H13" s="583"/>
      <c r="I13" s="584"/>
      <c r="J13" s="585"/>
    </row>
    <row r="14" spans="2:12" x14ac:dyDescent="0.2">
      <c r="B14" s="267">
        <f t="shared" si="0"/>
        <v>9</v>
      </c>
      <c r="C14" s="577"/>
      <c r="D14" s="578"/>
      <c r="E14" s="578"/>
      <c r="F14" s="579"/>
      <c r="G14" s="432"/>
      <c r="H14" s="583"/>
      <c r="I14" s="584"/>
      <c r="J14" s="585"/>
    </row>
    <row r="15" spans="2:12" x14ac:dyDescent="0.2">
      <c r="B15" s="267">
        <f t="shared" si="0"/>
        <v>10</v>
      </c>
      <c r="C15" s="577"/>
      <c r="D15" s="578"/>
      <c r="E15" s="578"/>
      <c r="F15" s="579"/>
      <c r="G15" s="432"/>
      <c r="H15" s="583"/>
      <c r="I15" s="584"/>
      <c r="J15" s="585"/>
    </row>
    <row r="16" spans="2:12" x14ac:dyDescent="0.2">
      <c r="B16" s="267">
        <f t="shared" si="0"/>
        <v>11</v>
      </c>
      <c r="C16" s="577"/>
      <c r="D16" s="578"/>
      <c r="E16" s="578"/>
      <c r="F16" s="579"/>
      <c r="G16" s="432"/>
      <c r="H16" s="583"/>
      <c r="I16" s="584"/>
      <c r="J16" s="585"/>
    </row>
    <row r="17" spans="2:10" x14ac:dyDescent="0.2">
      <c r="B17" s="267">
        <f t="shared" si="0"/>
        <v>12</v>
      </c>
      <c r="C17" s="577"/>
      <c r="D17" s="578"/>
      <c r="E17" s="578"/>
      <c r="F17" s="579"/>
      <c r="G17" s="432"/>
      <c r="H17" s="583"/>
      <c r="I17" s="584"/>
      <c r="J17" s="585"/>
    </row>
    <row r="18" spans="2:10" x14ac:dyDescent="0.2">
      <c r="B18" s="267">
        <f t="shared" si="0"/>
        <v>13</v>
      </c>
      <c r="C18" s="577"/>
      <c r="D18" s="578"/>
      <c r="E18" s="578"/>
      <c r="F18" s="579"/>
      <c r="G18" s="432"/>
      <c r="H18" s="583"/>
      <c r="I18" s="584"/>
      <c r="J18" s="585"/>
    </row>
    <row r="19" spans="2:10" x14ac:dyDescent="0.2">
      <c r="B19" s="267">
        <f t="shared" si="0"/>
        <v>14</v>
      </c>
      <c r="C19" s="577"/>
      <c r="D19" s="578"/>
      <c r="E19" s="578"/>
      <c r="F19" s="579"/>
      <c r="G19" s="432"/>
      <c r="H19" s="583"/>
      <c r="I19" s="584"/>
      <c r="J19" s="585"/>
    </row>
    <row r="20" spans="2:10" x14ac:dyDescent="0.2">
      <c r="B20" s="267">
        <f t="shared" si="0"/>
        <v>15</v>
      </c>
      <c r="C20" s="577"/>
      <c r="D20" s="578"/>
      <c r="E20" s="578"/>
      <c r="F20" s="579"/>
      <c r="G20" s="432"/>
      <c r="H20" s="583"/>
      <c r="I20" s="584"/>
      <c r="J20" s="585"/>
    </row>
    <row r="21" spans="2:10" x14ac:dyDescent="0.2">
      <c r="B21" s="267">
        <f t="shared" si="0"/>
        <v>16</v>
      </c>
      <c r="C21" s="577"/>
      <c r="D21" s="578"/>
      <c r="E21" s="578"/>
      <c r="F21" s="579"/>
      <c r="G21" s="432"/>
      <c r="H21" s="583"/>
      <c r="I21" s="584"/>
      <c r="J21" s="585"/>
    </row>
    <row r="22" spans="2:10" x14ac:dyDescent="0.2">
      <c r="B22" s="267">
        <f t="shared" si="0"/>
        <v>17</v>
      </c>
      <c r="C22" s="577"/>
      <c r="D22" s="578"/>
      <c r="E22" s="578"/>
      <c r="F22" s="579"/>
      <c r="G22" s="432"/>
      <c r="H22" s="583"/>
      <c r="I22" s="584"/>
      <c r="J22" s="585"/>
    </row>
    <row r="23" spans="2:10" x14ac:dyDescent="0.2">
      <c r="B23" s="267">
        <f>B22+1</f>
        <v>18</v>
      </c>
      <c r="C23" s="577"/>
      <c r="D23" s="578"/>
      <c r="E23" s="578"/>
      <c r="F23" s="579"/>
      <c r="G23" s="432"/>
      <c r="H23" s="583"/>
      <c r="I23" s="584"/>
      <c r="J23" s="585"/>
    </row>
    <row r="24" spans="2:10" x14ac:dyDescent="0.2">
      <c r="B24" s="267">
        <f t="shared" si="0"/>
        <v>19</v>
      </c>
      <c r="C24" s="577"/>
      <c r="D24" s="578"/>
      <c r="E24" s="578"/>
      <c r="F24" s="579"/>
      <c r="G24" s="432"/>
      <c r="H24" s="583"/>
      <c r="I24" s="584"/>
      <c r="J24" s="585"/>
    </row>
    <row r="25" spans="2:10" x14ac:dyDescent="0.2">
      <c r="B25" s="267">
        <f t="shared" si="0"/>
        <v>20</v>
      </c>
      <c r="C25" s="577"/>
      <c r="D25" s="578"/>
      <c r="E25" s="578"/>
      <c r="F25" s="579"/>
      <c r="G25" s="432"/>
      <c r="H25" s="583"/>
      <c r="I25" s="584"/>
      <c r="J25" s="585"/>
    </row>
    <row r="26" spans="2:10" ht="15.75" thickBot="1" x14ac:dyDescent="0.25">
      <c r="B26" s="384"/>
      <c r="C26" s="599" t="s">
        <v>440</v>
      </c>
      <c r="D26" s="600"/>
      <c r="E26" s="601"/>
      <c r="F26" s="602"/>
      <c r="G26" s="92">
        <f>SUM(G6:G25)</f>
        <v>0</v>
      </c>
      <c r="H26" s="596"/>
      <c r="I26" s="597"/>
      <c r="J26" s="598"/>
    </row>
    <row r="28" spans="2:10" x14ac:dyDescent="0.2">
      <c r="B28" s="527" t="s">
        <v>28</v>
      </c>
      <c r="C28" s="527"/>
      <c r="D28" s="528">
        <f>'Facility Information'!C17</f>
        <v>0</v>
      </c>
      <c r="E28" s="528"/>
      <c r="F28" s="528"/>
      <c r="G28" s="528"/>
      <c r="H28" s="302"/>
      <c r="I28" s="163" t="s">
        <v>38</v>
      </c>
      <c r="J28" s="50">
        <f>Introduction!B3</f>
        <v>2.41</v>
      </c>
    </row>
    <row r="29" spans="2:10" x14ac:dyDescent="0.2">
      <c r="B29" s="100"/>
      <c r="C29" s="100"/>
      <c r="D29" s="100"/>
      <c r="E29" s="100"/>
      <c r="F29" s="100"/>
      <c r="G29" s="100"/>
      <c r="H29" s="100"/>
      <c r="I29" s="100"/>
      <c r="J29" s="100"/>
    </row>
    <row r="30" spans="2:10" x14ac:dyDescent="0.2">
      <c r="B30" s="100"/>
      <c r="C30" s="100"/>
      <c r="D30" s="100"/>
      <c r="E30" s="100"/>
      <c r="F30" s="100"/>
      <c r="G30" s="100"/>
      <c r="H30" s="100"/>
      <c r="I30" s="100"/>
      <c r="J30" s="100"/>
    </row>
    <row r="31" spans="2:10" x14ac:dyDescent="0.2">
      <c r="B31" s="100"/>
      <c r="C31" s="566" t="s">
        <v>129</v>
      </c>
      <c r="D31" s="567"/>
      <c r="E31" s="568"/>
      <c r="F31" s="568"/>
      <c r="G31" s="568"/>
      <c r="H31" s="568"/>
      <c r="I31" s="568"/>
      <c r="J31" s="569"/>
    </row>
    <row r="32" spans="2:10" x14ac:dyDescent="0.2">
      <c r="B32" s="100"/>
      <c r="C32" s="570"/>
      <c r="D32" s="571"/>
      <c r="E32" s="572"/>
      <c r="F32" s="572"/>
      <c r="G32" s="572"/>
      <c r="H32" s="572"/>
      <c r="I32" s="572"/>
      <c r="J32" s="573"/>
    </row>
  </sheetData>
  <sheetProtection algorithmName="SHA-512" hashValue="StzivYX11LcebFUzEZFzY2fnt1RqWBbOhYoN/YC0JEnuhteZXsJ5ZDnlFkaz8gRjOgFINPRO2R6WojBycSFGlQ==" saltValue="tcrWOQbRXh4NIUoez/T+lQ==" spinCount="100000" sheet="1" objects="1" scenarios="1"/>
  <mergeCells count="57">
    <mergeCell ref="B28:C28"/>
    <mergeCell ref="D28:G28"/>
    <mergeCell ref="C31:J32"/>
    <mergeCell ref="H23:J23"/>
    <mergeCell ref="H24:J24"/>
    <mergeCell ref="H25:J25"/>
    <mergeCell ref="H26:J26"/>
    <mergeCell ref="C26:F26"/>
    <mergeCell ref="C24:F24"/>
    <mergeCell ref="C25:F25"/>
    <mergeCell ref="C23:F23"/>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C19:F19"/>
    <mergeCell ref="C20:F20"/>
    <mergeCell ref="C21:F21"/>
    <mergeCell ref="C22:F22"/>
    <mergeCell ref="C14:F14"/>
    <mergeCell ref="C15:F15"/>
    <mergeCell ref="C16:F16"/>
    <mergeCell ref="C17:F17"/>
    <mergeCell ref="C18:F18"/>
    <mergeCell ref="C9:F9"/>
    <mergeCell ref="C10:F10"/>
    <mergeCell ref="C11:F11"/>
    <mergeCell ref="C12:F12"/>
    <mergeCell ref="C13:F13"/>
    <mergeCell ref="B4:C4"/>
    <mergeCell ref="B1:J1"/>
    <mergeCell ref="B2:C2"/>
    <mergeCell ref="D2:G2"/>
    <mergeCell ref="I2:J2"/>
    <mergeCell ref="B3:C3"/>
    <mergeCell ref="H3:J3"/>
    <mergeCell ref="H4:J4"/>
    <mergeCell ref="D3:G3"/>
    <mergeCell ref="D4:G4"/>
    <mergeCell ref="C5:F5"/>
    <mergeCell ref="C6:F6"/>
    <mergeCell ref="C7:F7"/>
    <mergeCell ref="C8:F8"/>
    <mergeCell ref="H5:J5"/>
    <mergeCell ref="H6:J6"/>
    <mergeCell ref="H7:J7"/>
    <mergeCell ref="H8:J8"/>
  </mergeCells>
  <hyperlinks>
    <hyperlink ref="C31:J32" location="'Machinery Room Ventilation'!C8" display="Next (continue)" xr:uid="{00000000-0004-0000-0600-000000000000}"/>
  </hyperlinks>
  <printOptions horizontalCentered="1"/>
  <pageMargins left="0.25" right="0.25" top="0.75" bottom="1" header="0.25" footer="0.5"/>
  <pageSetup scale="92" fitToHeight="0" orientation="portrait" verticalDpi="4294967293" r:id="rId1"/>
  <headerFooter>
    <oddFooter>&amp;L&amp;F&amp;R&amp;P OF &amp;N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A76"/>
  <sheetViews>
    <sheetView zoomScale="70" zoomScaleNormal="70" workbookViewId="0">
      <selection activeCell="L9" sqref="L9"/>
    </sheetView>
  </sheetViews>
  <sheetFormatPr defaultColWidth="8.796875" defaultRowHeight="15" x14ac:dyDescent="0.2"/>
  <cols>
    <col min="1" max="1" width="0.5" style="127" customWidth="1"/>
    <col min="2" max="2" width="3.59765625" style="127" customWidth="1"/>
    <col min="3" max="3" width="16.296875" style="127" customWidth="1"/>
    <col min="4" max="4" width="11.8984375" style="127" customWidth="1"/>
    <col min="5" max="5" width="15" style="144" bestFit="1" customWidth="1"/>
    <col min="6" max="6" width="14.09765625" style="144" customWidth="1"/>
    <col min="7" max="7" width="12.59765625" style="144" bestFit="1" customWidth="1"/>
    <col min="8" max="9" width="14" style="144" customWidth="1"/>
    <col min="10" max="10" width="12.296875" style="144" customWidth="1"/>
    <col min="11" max="11" width="14" style="144" customWidth="1"/>
    <col min="12" max="12" width="14.09765625" style="144" customWidth="1"/>
    <col min="13" max="13" width="11.8984375" style="144" customWidth="1"/>
    <col min="14" max="14" width="13.796875" style="144" customWidth="1"/>
    <col min="15" max="26" width="8.796875" style="127"/>
    <col min="27" max="27" width="55.59765625" style="127" customWidth="1"/>
    <col min="28" max="16384" width="8.796875" style="127"/>
  </cols>
  <sheetData>
    <row r="1" spans="1:27" ht="33.75" customHeight="1" x14ac:dyDescent="0.2">
      <c r="A1" s="551" t="s">
        <v>317</v>
      </c>
      <c r="B1" s="551"/>
      <c r="C1" s="551"/>
      <c r="D1" s="551"/>
      <c r="E1" s="551"/>
      <c r="F1" s="551"/>
      <c r="G1" s="551"/>
      <c r="H1" s="551"/>
      <c r="I1" s="551"/>
      <c r="J1" s="551"/>
      <c r="K1" s="551"/>
      <c r="L1" s="551"/>
      <c r="M1" s="551"/>
      <c r="N1" s="551"/>
    </row>
    <row r="2" spans="1:27" ht="18.95" customHeight="1" x14ac:dyDescent="0.2">
      <c r="A2" s="275"/>
      <c r="B2" s="653" t="s">
        <v>26</v>
      </c>
      <c r="C2" s="654"/>
      <c r="D2" s="655">
        <f>'Facility Information'!C4</f>
        <v>0</v>
      </c>
      <c r="E2" s="655"/>
      <c r="F2" s="655"/>
      <c r="G2" s="655"/>
      <c r="H2" s="655"/>
      <c r="I2" s="276"/>
      <c r="J2" s="276"/>
      <c r="K2" s="276"/>
      <c r="L2" s="276"/>
      <c r="M2" s="277" t="s">
        <v>25</v>
      </c>
      <c r="N2" s="184">
        <f>'Facility Information'!$C$12</f>
        <v>0</v>
      </c>
    </row>
    <row r="3" spans="1:27" ht="20.25" customHeight="1" x14ac:dyDescent="0.2">
      <c r="A3" s="275"/>
      <c r="B3" s="651" t="s">
        <v>39</v>
      </c>
      <c r="C3" s="652"/>
      <c r="D3" s="669">
        <f>'Facility Information'!$C$10</f>
        <v>0</v>
      </c>
      <c r="E3" s="670"/>
      <c r="F3" s="671"/>
      <c r="G3" s="631" t="str">
        <f>'Facility Information'!$B$11</f>
        <v>Refrigerant Evaluated:</v>
      </c>
      <c r="H3" s="632"/>
      <c r="I3" s="669">
        <f>'Facility Information'!$C$11</f>
        <v>0</v>
      </c>
      <c r="J3" s="672"/>
      <c r="K3" s="648" t="str">
        <f>'Facility Information'!$C$15</f>
        <v>IIAR 2-2021 (2021-Present)</v>
      </c>
      <c r="L3" s="649"/>
      <c r="M3" s="649"/>
      <c r="N3" s="650"/>
    </row>
    <row r="4" spans="1:27" s="18" customFormat="1" ht="15.75" customHeight="1" thickBot="1" x14ac:dyDescent="0.25">
      <c r="A4" s="295"/>
      <c r="B4" s="278"/>
      <c r="C4" s="279"/>
      <c r="D4" s="279"/>
      <c r="E4" s="280"/>
      <c r="F4" s="280"/>
      <c r="G4" s="281"/>
      <c r="H4" s="281"/>
      <c r="I4" s="281"/>
      <c r="J4" s="281"/>
      <c r="K4" s="281"/>
      <c r="L4" s="281"/>
      <c r="M4" s="281"/>
      <c r="N4" s="282"/>
    </row>
    <row r="5" spans="1:27" s="18" customFormat="1" ht="26.25" customHeight="1" x14ac:dyDescent="0.2">
      <c r="A5" s="295"/>
      <c r="B5" s="627" t="s">
        <v>307</v>
      </c>
      <c r="C5" s="628"/>
      <c r="D5" s="628"/>
      <c r="E5" s="628"/>
      <c r="F5" s="664" t="s">
        <v>318</v>
      </c>
      <c r="G5" s="665"/>
      <c r="H5" s="665"/>
      <c r="I5" s="665"/>
      <c r="J5" s="665"/>
      <c r="K5" s="665"/>
      <c r="L5" s="665"/>
      <c r="M5" s="665"/>
      <c r="N5" s="666"/>
    </row>
    <row r="6" spans="1:27" s="18" customFormat="1" ht="36" customHeight="1" thickBot="1" x14ac:dyDescent="0.3">
      <c r="A6" s="295"/>
      <c r="B6" s="667"/>
      <c r="C6" s="668"/>
      <c r="D6" s="668"/>
      <c r="E6" s="668"/>
      <c r="F6" s="636" t="s">
        <v>581</v>
      </c>
      <c r="G6" s="637"/>
      <c r="H6" s="638"/>
      <c r="I6" s="658" t="s">
        <v>577</v>
      </c>
      <c r="J6" s="659"/>
      <c r="K6" s="660"/>
      <c r="L6" s="661" t="s">
        <v>574</v>
      </c>
      <c r="M6" s="662"/>
      <c r="N6" s="663"/>
      <c r="P6" s="320"/>
      <c r="Q6" s="320"/>
      <c r="R6" s="320"/>
      <c r="S6" s="320"/>
      <c r="T6" s="320"/>
      <c r="U6" s="320"/>
      <c r="V6" s="320"/>
      <c r="W6" s="320"/>
      <c r="X6" s="320"/>
      <c r="Y6" s="320"/>
      <c r="Z6" s="320"/>
      <c r="AA6" s="320"/>
    </row>
    <row r="7" spans="1:27" s="18" customFormat="1" ht="108" customHeight="1" thickTop="1" x14ac:dyDescent="0.2">
      <c r="B7" s="283" t="s">
        <v>133</v>
      </c>
      <c r="C7" s="656" t="s">
        <v>312</v>
      </c>
      <c r="D7" s="657"/>
      <c r="E7" s="284" t="s">
        <v>432</v>
      </c>
      <c r="F7" s="392" t="str">
        <f>IF($K$3='Facility Information'!$D$69,"Non-Sparking Construction as Required by this Standard?",IF($K$3='Facility Information'!$D70,"Non-Sparking Construction as Required by this Standard?","Non-Sparking Construction? Not Required by this Standard."))</f>
        <v>Non-Sparking Construction? Not Required by this Standard.</v>
      </c>
      <c r="G7" s="285" t="s">
        <v>576</v>
      </c>
      <c r="H7" s="79" t="str">
        <f>IF($K$3='Facility Information'!$D$69,"Discharge Up with Minimum 2500 FPM Velocity as Required by this Standard?",IF($K$3='Facility Information'!$D$70,"Discharge Up with Minimum 2500 FPM Velocity as Required by this Standard?","Discharge Up with Minimum 2500 FPM Velocity? Not Required by this Standard."))</f>
        <v>Discharge Up with Minimum 2500 FPM Velocity? Not Required by this Standard.</v>
      </c>
      <c r="I7" s="392" t="str">
        <f>IF($K$3='Facility Information'!$D$69,"Non-Sparking Construction as Required by this Standard?",IF($K$3='Facility Information'!$D70,"Non-Sparking Construction as Required by this Standard?","Non-Sparking Construction? Not Required by this Standard."))</f>
        <v>Non-Sparking Construction? Not Required by this Standard.</v>
      </c>
      <c r="J7" s="286" t="s">
        <v>134</v>
      </c>
      <c r="K7" s="79" t="str">
        <f>IF($K$3='Facility Information'!$D$69,"Discharge Up with Minimum 2500 FPM Velocity as Required by this Standard?",IF($K$3='Facility Information'!$D$70,"Discharge Up with Minimum 2500 FPM Velocity as Required by this Standard?","Discharge Up with Minimum 2500 FPM Velocity? Not Required by this Standard."))</f>
        <v>Discharge Up with Minimum 2500 FPM Velocity? Not Required by this Standard.</v>
      </c>
      <c r="L7" s="392" t="str">
        <f>IF($K$3='Facility Information'!$D$69,"Non-Sparking Construction as Required by this Standard?",IF($K$3='Facility Information'!$D70,"Non-Sparking Construction as Required by this Standard?",IF($K$3='Facility Information'!$D71,"Non-Sparking Construction as Required by this Standard?","Non-Sparking Construction? Not Required by this Standard.")))</f>
        <v>Non-Sparking Construction as Required by this Standard?</v>
      </c>
      <c r="M7" s="287" t="s">
        <v>135</v>
      </c>
      <c r="N7" s="79" t="str">
        <f>IF($K$3='Facility Information'!$D$69,"Discharge Up with Minimum 2500 FPM Velocity as Required by this Standard?",IF($K$3='Facility Information'!$D$70,"Discharge Up with Minimum 2500 FPM Velocity as Required by this Standard?",IF($K$3='Facility Information'!$D$71,"Discharge Up with Minimum 2500 FPM Velocity as Required by this Standard?","Discharge Up with Minimum 2500 FPM Velocity? Not Required by this Standard.")))</f>
        <v>Discharge Up with Minimum 2500 FPM Velocity as Required by this Standard?</v>
      </c>
      <c r="P7" s="320"/>
      <c r="Q7" s="320"/>
      <c r="R7" s="320"/>
      <c r="S7" s="320"/>
      <c r="T7" s="320"/>
      <c r="U7" s="320"/>
      <c r="V7" s="320"/>
      <c r="W7" s="320"/>
      <c r="X7" s="320"/>
      <c r="Y7" s="320"/>
      <c r="Z7" s="320"/>
      <c r="AA7" s="320"/>
    </row>
    <row r="8" spans="1:27" s="18" customFormat="1" ht="20.100000000000001" customHeight="1" x14ac:dyDescent="0.2">
      <c r="A8" s="264"/>
      <c r="B8" s="289">
        <v>1</v>
      </c>
      <c r="C8" s="625"/>
      <c r="D8" s="626"/>
      <c r="E8" s="395" t="s">
        <v>104</v>
      </c>
      <c r="F8" s="393" t="s">
        <v>104</v>
      </c>
      <c r="G8" s="417"/>
      <c r="H8" s="439" t="s">
        <v>104</v>
      </c>
      <c r="I8" s="393" t="s">
        <v>104</v>
      </c>
      <c r="J8" s="417"/>
      <c r="K8" s="439" t="s">
        <v>104</v>
      </c>
      <c r="L8" s="393" t="s">
        <v>104</v>
      </c>
      <c r="M8" s="417"/>
      <c r="N8" s="439" t="s">
        <v>104</v>
      </c>
    </row>
    <row r="9" spans="1:27" s="18" customFormat="1" ht="20.100000000000001" customHeight="1" x14ac:dyDescent="0.2">
      <c r="A9" s="264"/>
      <c r="B9" s="289">
        <v>2</v>
      </c>
      <c r="C9" s="625"/>
      <c r="D9" s="626"/>
      <c r="E9" s="395" t="s">
        <v>104</v>
      </c>
      <c r="F9" s="393" t="s">
        <v>104</v>
      </c>
      <c r="G9" s="417"/>
      <c r="H9" s="439" t="s">
        <v>104</v>
      </c>
      <c r="I9" s="396" t="s">
        <v>104</v>
      </c>
      <c r="J9" s="207"/>
      <c r="K9" s="435" t="s">
        <v>104</v>
      </c>
      <c r="L9" s="393" t="s">
        <v>104</v>
      </c>
      <c r="M9" s="417"/>
      <c r="N9" s="439" t="s">
        <v>104</v>
      </c>
    </row>
    <row r="10" spans="1:27" s="18" customFormat="1" ht="20.100000000000001" customHeight="1" x14ac:dyDescent="0.2">
      <c r="A10" s="264"/>
      <c r="B10" s="289">
        <v>3</v>
      </c>
      <c r="C10" s="547"/>
      <c r="D10" s="548"/>
      <c r="E10" s="395" t="s">
        <v>104</v>
      </c>
      <c r="F10" s="393" t="s">
        <v>104</v>
      </c>
      <c r="G10" s="207"/>
      <c r="H10" s="435" t="s">
        <v>104</v>
      </c>
      <c r="I10" s="396" t="s">
        <v>104</v>
      </c>
      <c r="J10" s="207"/>
      <c r="K10" s="435" t="s">
        <v>104</v>
      </c>
      <c r="L10" s="396" t="s">
        <v>104</v>
      </c>
      <c r="M10" s="207"/>
      <c r="N10" s="208" t="s">
        <v>104</v>
      </c>
    </row>
    <row r="11" spans="1:27" s="18" customFormat="1" ht="20.100000000000001" customHeight="1" x14ac:dyDescent="0.2">
      <c r="A11" s="264"/>
      <c r="B11" s="289">
        <v>4</v>
      </c>
      <c r="C11" s="547"/>
      <c r="D11" s="548"/>
      <c r="E11" s="395" t="s">
        <v>104</v>
      </c>
      <c r="F11" s="393" t="s">
        <v>104</v>
      </c>
      <c r="G11" s="207"/>
      <c r="H11" s="435" t="s">
        <v>104</v>
      </c>
      <c r="I11" s="396" t="s">
        <v>104</v>
      </c>
      <c r="J11" s="207"/>
      <c r="K11" s="435" t="s">
        <v>104</v>
      </c>
      <c r="L11" s="396" t="s">
        <v>104</v>
      </c>
      <c r="M11" s="207"/>
      <c r="N11" s="208" t="s">
        <v>104</v>
      </c>
    </row>
    <row r="12" spans="1:27" s="18" customFormat="1" ht="20.100000000000001" customHeight="1" x14ac:dyDescent="0.2">
      <c r="A12" s="264"/>
      <c r="B12" s="289">
        <v>5</v>
      </c>
      <c r="C12" s="547"/>
      <c r="D12" s="548"/>
      <c r="E12" s="395" t="s">
        <v>104</v>
      </c>
      <c r="F12" s="393" t="s">
        <v>104</v>
      </c>
      <c r="G12" s="207"/>
      <c r="H12" s="208" t="s">
        <v>104</v>
      </c>
      <c r="I12" s="396" t="s">
        <v>104</v>
      </c>
      <c r="J12" s="207"/>
      <c r="K12" s="208" t="s">
        <v>104</v>
      </c>
      <c r="L12" s="393" t="s">
        <v>104</v>
      </c>
      <c r="M12" s="207"/>
      <c r="N12" s="208" t="s">
        <v>104</v>
      </c>
    </row>
    <row r="13" spans="1:27" s="18" customFormat="1" ht="20.100000000000001" customHeight="1" x14ac:dyDescent="0.2">
      <c r="A13" s="264"/>
      <c r="B13" s="289">
        <v>6</v>
      </c>
      <c r="C13" s="547"/>
      <c r="D13" s="548"/>
      <c r="E13" s="395" t="s">
        <v>104</v>
      </c>
      <c r="F13" s="393" t="s">
        <v>104</v>
      </c>
      <c r="G13" s="207"/>
      <c r="H13" s="208" t="s">
        <v>104</v>
      </c>
      <c r="I13" s="396" t="s">
        <v>104</v>
      </c>
      <c r="J13" s="207"/>
      <c r="K13" s="208" t="s">
        <v>104</v>
      </c>
      <c r="L13" s="393" t="s">
        <v>104</v>
      </c>
      <c r="M13" s="207"/>
      <c r="N13" s="208" t="s">
        <v>104</v>
      </c>
    </row>
    <row r="14" spans="1:27" s="18" customFormat="1" ht="20.100000000000001" customHeight="1" x14ac:dyDescent="0.2">
      <c r="A14" s="264"/>
      <c r="B14" s="289">
        <v>7</v>
      </c>
      <c r="C14" s="547"/>
      <c r="D14" s="548"/>
      <c r="E14" s="395" t="s">
        <v>104</v>
      </c>
      <c r="F14" s="393" t="s">
        <v>104</v>
      </c>
      <c r="G14" s="207"/>
      <c r="H14" s="208" t="s">
        <v>104</v>
      </c>
      <c r="I14" s="396" t="s">
        <v>104</v>
      </c>
      <c r="J14" s="207"/>
      <c r="K14" s="208" t="s">
        <v>104</v>
      </c>
      <c r="L14" s="393" t="s">
        <v>104</v>
      </c>
      <c r="M14" s="207"/>
      <c r="N14" s="208" t="s">
        <v>104</v>
      </c>
    </row>
    <row r="15" spans="1:27" s="18" customFormat="1" ht="20.100000000000001" customHeight="1" x14ac:dyDescent="0.2">
      <c r="A15" s="264"/>
      <c r="B15" s="289">
        <v>8</v>
      </c>
      <c r="C15" s="547"/>
      <c r="D15" s="548"/>
      <c r="E15" s="395" t="s">
        <v>104</v>
      </c>
      <c r="F15" s="393" t="s">
        <v>104</v>
      </c>
      <c r="G15" s="207"/>
      <c r="H15" s="208" t="s">
        <v>104</v>
      </c>
      <c r="I15" s="396" t="s">
        <v>104</v>
      </c>
      <c r="J15" s="207"/>
      <c r="K15" s="208" t="s">
        <v>104</v>
      </c>
      <c r="L15" s="393" t="s">
        <v>104</v>
      </c>
      <c r="M15" s="207"/>
      <c r="N15" s="208" t="s">
        <v>104</v>
      </c>
    </row>
    <row r="16" spans="1:27" s="18" customFormat="1" ht="20.100000000000001" customHeight="1" x14ac:dyDescent="0.2">
      <c r="A16" s="264"/>
      <c r="B16" s="289">
        <v>9</v>
      </c>
      <c r="C16" s="547"/>
      <c r="D16" s="548"/>
      <c r="E16" s="395" t="s">
        <v>104</v>
      </c>
      <c r="F16" s="393" t="s">
        <v>104</v>
      </c>
      <c r="G16" s="207"/>
      <c r="H16" s="208" t="s">
        <v>104</v>
      </c>
      <c r="I16" s="396" t="s">
        <v>104</v>
      </c>
      <c r="J16" s="207"/>
      <c r="K16" s="208" t="s">
        <v>104</v>
      </c>
      <c r="L16" s="393" t="s">
        <v>104</v>
      </c>
      <c r="M16" s="207"/>
      <c r="N16" s="208" t="s">
        <v>104</v>
      </c>
    </row>
    <row r="17" spans="1:14" s="18" customFormat="1" ht="20.100000000000001" customHeight="1" x14ac:dyDescent="0.2">
      <c r="A17" s="264"/>
      <c r="B17" s="289">
        <v>10</v>
      </c>
      <c r="C17" s="547"/>
      <c r="D17" s="548"/>
      <c r="E17" s="395" t="s">
        <v>104</v>
      </c>
      <c r="F17" s="394" t="s">
        <v>104</v>
      </c>
      <c r="G17" s="209"/>
      <c r="H17" s="210" t="s">
        <v>104</v>
      </c>
      <c r="I17" s="397" t="s">
        <v>104</v>
      </c>
      <c r="J17" s="209"/>
      <c r="K17" s="210" t="s">
        <v>104</v>
      </c>
      <c r="L17" s="394" t="s">
        <v>104</v>
      </c>
      <c r="M17" s="209"/>
      <c r="N17" s="210" t="s">
        <v>104</v>
      </c>
    </row>
    <row r="18" spans="1:14" s="18" customFormat="1" ht="20.100000000000001" customHeight="1" thickBot="1" x14ac:dyDescent="0.25">
      <c r="A18" s="264"/>
      <c r="B18" s="288"/>
      <c r="C18" s="621" t="s">
        <v>306</v>
      </c>
      <c r="D18" s="622"/>
      <c r="E18" s="398"/>
      <c r="F18" s="94" t="str">
        <f>IF(COUNTBLANK(F8:F17),"Not Selected",IF(COUNTIF(F8:F17,"=not known"),"Not Known",IF(COUNTIF(F8:F17,"=No"),"No",IF(COUNTIF(F8:F17,"=n/a"),"N/A",IF(COUNTIF(F8:F17,"=yes"),"Yes","Not Known")))))</f>
        <v>Not Known</v>
      </c>
      <c r="G18" s="107">
        <f>SUM(G8:G17)</f>
        <v>0</v>
      </c>
      <c r="H18" s="95" t="str">
        <f>IF(COUNTBLANK(H8:H17),"Not Selected",IF(COUNTIF(H8:H17,"=not known"),"Not Known",IF(COUNTIF(H8:H17,"=No"),"No",IF(COUNTIF(H8:H17,"=n/a"),"N/A",IF(COUNTIF(H8:H17,"=yes"),"Yes","Not Known")))))</f>
        <v>Not Known</v>
      </c>
      <c r="I18" s="94" t="str">
        <f>IF(COUNTBLANK(I8:I17),"Not Selected",IF(COUNTIF(I8:I17,"=not known"),"Not Known",IF(COUNTIF(I8:I17,"=No"),"No",IF(COUNTIF(I8:I17,"=n/a"),"N/A",IF(COUNTIF(I8:I17,"=yes"),"Yes","Not Known")))))</f>
        <v>Not Known</v>
      </c>
      <c r="J18" s="106">
        <f>SUM(J8:J17)</f>
        <v>0</v>
      </c>
      <c r="K18" s="95" t="str">
        <f>IF(COUNTBLANK(K8:K17),"Not Selected",IF(COUNTIF(K8:K17,"=not known"),"Not Known",IF(COUNTIF(K8:K17,"=No"),"No",IF(COUNTIF(K8:K17,"=n/a"),"N/A",IF(COUNTIF(K8:K17,"=yes"),"Yes","Not Known")))))</f>
        <v>Not Known</v>
      </c>
      <c r="L18" s="96" t="str">
        <f>IF(COUNTBLANK(L8:L17),"Not Selected",IF(COUNTIF(L8:L17,"=not known"),"Not Known",IF(COUNTIF(L8:L17,"=No"),"No",IF(COUNTIF(L8:L17,"=n/a"),"N/A",IF(COUNTIF(L8:L17,"=yes"),"Yes","Not Known")))))</f>
        <v>Not Known</v>
      </c>
      <c r="M18" s="97">
        <f>SUM(M8:M17)</f>
        <v>0</v>
      </c>
      <c r="N18" s="95" t="str">
        <f>IF(COUNTBLANK(N8:N17),"Not Selected",IF(COUNTIF(N8:N17,"=not known"),"Not Known",IF(COUNTIF(N8:N17,"=No"),"No",IF(COUNTIF(N8:N17,"=n/a"),"N/A",IF(COUNTIF(N8:N17,"=yes"),"Yes","Not Known")))))</f>
        <v>Not Known</v>
      </c>
    </row>
    <row r="19" spans="1:14" s="18" customFormat="1" ht="20.100000000000001" customHeight="1" thickBot="1" x14ac:dyDescent="0.25">
      <c r="A19" s="264"/>
      <c r="B19" s="264"/>
      <c r="C19" s="268"/>
      <c r="D19" s="268"/>
      <c r="E19" s="269"/>
      <c r="F19" s="269"/>
      <c r="G19" s="270"/>
      <c r="H19" s="270"/>
      <c r="I19" s="270"/>
      <c r="J19" s="270"/>
      <c r="K19" s="270"/>
      <c r="L19" s="270"/>
      <c r="M19" s="270"/>
      <c r="N19" s="270"/>
    </row>
    <row r="20" spans="1:14" s="18" customFormat="1" ht="20.100000000000001" customHeight="1" x14ac:dyDescent="0.2">
      <c r="A20" s="264"/>
      <c r="B20" s="264"/>
      <c r="C20" s="268"/>
      <c r="D20" s="268"/>
      <c r="E20" s="269"/>
      <c r="F20" s="269"/>
      <c r="G20" s="270"/>
      <c r="H20" s="270"/>
      <c r="I20" s="270"/>
      <c r="J20" s="270"/>
      <c r="K20" s="270"/>
      <c r="L20" s="270"/>
      <c r="M20" s="270"/>
      <c r="N20" s="270"/>
    </row>
    <row r="21" spans="1:14" s="18" customFormat="1" ht="20.100000000000001" customHeight="1" thickBot="1" x14ac:dyDescent="0.25">
      <c r="A21" s="264"/>
      <c r="B21" s="264"/>
      <c r="C21" s="268"/>
      <c r="D21" s="268"/>
      <c r="E21" s="269"/>
      <c r="F21" s="269"/>
      <c r="G21" s="270"/>
      <c r="H21" s="270"/>
      <c r="I21" s="270"/>
      <c r="J21" s="270"/>
      <c r="K21" s="270"/>
      <c r="L21" s="270"/>
      <c r="M21" s="270"/>
      <c r="N21" s="270"/>
    </row>
    <row r="22" spans="1:14" s="18" customFormat="1" ht="20.100000000000001" customHeight="1" x14ac:dyDescent="0.2">
      <c r="A22" s="264"/>
      <c r="B22" s="627" t="s">
        <v>326</v>
      </c>
      <c r="C22" s="628"/>
      <c r="D22" s="628"/>
      <c r="E22" s="628"/>
      <c r="F22" s="633" t="s">
        <v>325</v>
      </c>
      <c r="G22" s="634"/>
      <c r="H22" s="634"/>
      <c r="I22" s="634"/>
      <c r="J22" s="634"/>
      <c r="K22" s="634"/>
      <c r="L22" s="634"/>
      <c r="M22" s="634"/>
      <c r="N22" s="635"/>
    </row>
    <row r="23" spans="1:14" s="18" customFormat="1" ht="35.25" customHeight="1" x14ac:dyDescent="0.25">
      <c r="A23" s="264"/>
      <c r="B23" s="629"/>
      <c r="C23" s="630"/>
      <c r="D23" s="630"/>
      <c r="E23" s="630"/>
      <c r="F23" s="636" t="s">
        <v>581</v>
      </c>
      <c r="G23" s="637"/>
      <c r="H23" s="638"/>
      <c r="I23" s="639" t="s">
        <v>577</v>
      </c>
      <c r="J23" s="640"/>
      <c r="K23" s="641"/>
      <c r="L23" s="603" t="s">
        <v>574</v>
      </c>
      <c r="M23" s="604"/>
      <c r="N23" s="605"/>
    </row>
    <row r="24" spans="1:14" s="18" customFormat="1" x14ac:dyDescent="0.2">
      <c r="A24" s="264"/>
      <c r="B24" s="289" t="s">
        <v>133</v>
      </c>
      <c r="C24" s="623" t="s">
        <v>324</v>
      </c>
      <c r="D24" s="624"/>
      <c r="E24" s="319" t="s">
        <v>132</v>
      </c>
      <c r="F24" s="611" t="s">
        <v>576</v>
      </c>
      <c r="G24" s="612"/>
      <c r="H24" s="613"/>
      <c r="I24" s="614" t="s">
        <v>134</v>
      </c>
      <c r="J24" s="612"/>
      <c r="K24" s="613"/>
      <c r="L24" s="615" t="s">
        <v>135</v>
      </c>
      <c r="M24" s="612"/>
      <c r="N24" s="613"/>
    </row>
    <row r="25" spans="1:14" s="18" customFormat="1" ht="20.100000000000001" customHeight="1" x14ac:dyDescent="0.2">
      <c r="A25" s="264"/>
      <c r="B25" s="289">
        <v>1</v>
      </c>
      <c r="C25" s="625"/>
      <c r="D25" s="626"/>
      <c r="E25" s="318" t="s">
        <v>104</v>
      </c>
      <c r="F25" s="610"/>
      <c r="G25" s="607"/>
      <c r="H25" s="609"/>
      <c r="I25" s="606"/>
      <c r="J25" s="607"/>
      <c r="K25" s="609"/>
      <c r="L25" s="610"/>
      <c r="M25" s="607"/>
      <c r="N25" s="608"/>
    </row>
    <row r="26" spans="1:14" s="18" customFormat="1" ht="20.100000000000001" customHeight="1" x14ac:dyDescent="0.2">
      <c r="A26" s="264"/>
      <c r="B26" s="289">
        <v>2</v>
      </c>
      <c r="C26" s="625"/>
      <c r="D26" s="626"/>
      <c r="E26" s="318" t="s">
        <v>104</v>
      </c>
      <c r="F26" s="610"/>
      <c r="G26" s="607"/>
      <c r="H26" s="609"/>
      <c r="I26" s="606"/>
      <c r="J26" s="607"/>
      <c r="K26" s="609"/>
      <c r="L26" s="610"/>
      <c r="M26" s="607"/>
      <c r="N26" s="608"/>
    </row>
    <row r="27" spans="1:14" s="18" customFormat="1" ht="20.100000000000001" customHeight="1" x14ac:dyDescent="0.2">
      <c r="A27" s="264"/>
      <c r="B27" s="289">
        <v>3</v>
      </c>
      <c r="C27" s="547"/>
      <c r="D27" s="548"/>
      <c r="E27" s="318" t="s">
        <v>104</v>
      </c>
      <c r="F27" s="606"/>
      <c r="G27" s="607"/>
      <c r="H27" s="609"/>
      <c r="I27" s="606"/>
      <c r="J27" s="607"/>
      <c r="K27" s="609"/>
      <c r="L27" s="606"/>
      <c r="M27" s="607"/>
      <c r="N27" s="608"/>
    </row>
    <row r="28" spans="1:14" s="18" customFormat="1" ht="20.100000000000001" customHeight="1" x14ac:dyDescent="0.2">
      <c r="A28" s="264"/>
      <c r="B28" s="289">
        <v>4</v>
      </c>
      <c r="C28" s="547"/>
      <c r="D28" s="548"/>
      <c r="E28" s="318" t="s">
        <v>104</v>
      </c>
      <c r="F28" s="606"/>
      <c r="G28" s="607"/>
      <c r="H28" s="609"/>
      <c r="I28" s="606"/>
      <c r="J28" s="607"/>
      <c r="K28" s="609"/>
      <c r="L28" s="606"/>
      <c r="M28" s="607"/>
      <c r="N28" s="608"/>
    </row>
    <row r="29" spans="1:14" s="18" customFormat="1" ht="20.100000000000001" customHeight="1" x14ac:dyDescent="0.2">
      <c r="A29" s="264"/>
      <c r="B29" s="289">
        <v>5</v>
      </c>
      <c r="C29" s="547"/>
      <c r="D29" s="548"/>
      <c r="E29" s="318" t="s">
        <v>104</v>
      </c>
      <c r="F29" s="606"/>
      <c r="G29" s="607"/>
      <c r="H29" s="609"/>
      <c r="I29" s="606"/>
      <c r="J29" s="607"/>
      <c r="K29" s="609"/>
      <c r="L29" s="606"/>
      <c r="M29" s="607"/>
      <c r="N29" s="608"/>
    </row>
    <row r="30" spans="1:14" s="18" customFormat="1" ht="20.100000000000001" customHeight="1" x14ac:dyDescent="0.2">
      <c r="A30" s="264"/>
      <c r="B30" s="289">
        <v>6</v>
      </c>
      <c r="C30" s="547"/>
      <c r="D30" s="548"/>
      <c r="E30" s="318" t="s">
        <v>104</v>
      </c>
      <c r="F30" s="606"/>
      <c r="G30" s="607"/>
      <c r="H30" s="609"/>
      <c r="I30" s="606"/>
      <c r="J30" s="607"/>
      <c r="K30" s="609"/>
      <c r="L30" s="606"/>
      <c r="M30" s="607"/>
      <c r="N30" s="608"/>
    </row>
    <row r="31" spans="1:14" s="18" customFormat="1" ht="20.100000000000001" customHeight="1" x14ac:dyDescent="0.2">
      <c r="A31" s="264"/>
      <c r="B31" s="289">
        <v>7</v>
      </c>
      <c r="C31" s="547"/>
      <c r="D31" s="548"/>
      <c r="E31" s="318" t="s">
        <v>104</v>
      </c>
      <c r="F31" s="606"/>
      <c r="G31" s="607"/>
      <c r="H31" s="609"/>
      <c r="I31" s="606"/>
      <c r="J31" s="607"/>
      <c r="K31" s="609"/>
      <c r="L31" s="606"/>
      <c r="M31" s="607"/>
      <c r="N31" s="608"/>
    </row>
    <row r="32" spans="1:14" s="18" customFormat="1" ht="20.100000000000001" customHeight="1" x14ac:dyDescent="0.2">
      <c r="A32" s="264"/>
      <c r="B32" s="289">
        <v>8</v>
      </c>
      <c r="C32" s="547"/>
      <c r="D32" s="548"/>
      <c r="E32" s="318" t="s">
        <v>104</v>
      </c>
      <c r="F32" s="606"/>
      <c r="G32" s="607"/>
      <c r="H32" s="609"/>
      <c r="I32" s="606"/>
      <c r="J32" s="607"/>
      <c r="K32" s="609"/>
      <c r="L32" s="606"/>
      <c r="M32" s="607"/>
      <c r="N32" s="608"/>
    </row>
    <row r="33" spans="1:14" s="18" customFormat="1" ht="20.100000000000001" customHeight="1" x14ac:dyDescent="0.2">
      <c r="A33" s="264"/>
      <c r="B33" s="289">
        <v>9</v>
      </c>
      <c r="C33" s="547"/>
      <c r="D33" s="548"/>
      <c r="E33" s="318" t="s">
        <v>104</v>
      </c>
      <c r="F33" s="606"/>
      <c r="G33" s="607"/>
      <c r="H33" s="609"/>
      <c r="I33" s="606"/>
      <c r="J33" s="607"/>
      <c r="K33" s="609"/>
      <c r="L33" s="606"/>
      <c r="M33" s="607"/>
      <c r="N33" s="608"/>
    </row>
    <row r="34" spans="1:14" s="18" customFormat="1" ht="20.100000000000001" customHeight="1" x14ac:dyDescent="0.2">
      <c r="A34" s="264"/>
      <c r="B34" s="289">
        <v>10</v>
      </c>
      <c r="C34" s="547"/>
      <c r="D34" s="548"/>
      <c r="E34" s="318" t="s">
        <v>104</v>
      </c>
      <c r="F34" s="606"/>
      <c r="G34" s="607"/>
      <c r="H34" s="609"/>
      <c r="I34" s="606"/>
      <c r="J34" s="607"/>
      <c r="K34" s="609"/>
      <c r="L34" s="606"/>
      <c r="M34" s="607"/>
      <c r="N34" s="608"/>
    </row>
    <row r="35" spans="1:14" s="18" customFormat="1" ht="15.75" thickBot="1" x14ac:dyDescent="0.25">
      <c r="B35" s="288"/>
      <c r="C35" s="621" t="s">
        <v>319</v>
      </c>
      <c r="D35" s="622"/>
      <c r="E35" s="317"/>
      <c r="F35" s="620">
        <f>SUM(F25:F34)</f>
        <v>0</v>
      </c>
      <c r="G35" s="617"/>
      <c r="H35" s="618"/>
      <c r="I35" s="619">
        <f>SUM(I25:I34)</f>
        <v>0</v>
      </c>
      <c r="J35" s="617"/>
      <c r="K35" s="618"/>
      <c r="L35" s="616">
        <f>SUM(L25:L34)</f>
        <v>0</v>
      </c>
      <c r="M35" s="617"/>
      <c r="N35" s="618"/>
    </row>
    <row r="36" spans="1:14" s="18" customFormat="1" x14ac:dyDescent="0.2">
      <c r="B36" s="271"/>
      <c r="C36" s="127"/>
      <c r="D36" s="127"/>
      <c r="E36" s="144"/>
      <c r="F36" s="144"/>
      <c r="G36" s="144"/>
      <c r="H36" s="145"/>
      <c r="I36" s="145"/>
      <c r="J36" s="145"/>
      <c r="K36" s="145"/>
      <c r="L36" s="145"/>
      <c r="M36" s="145"/>
      <c r="N36" s="145"/>
    </row>
    <row r="37" spans="1:14" x14ac:dyDescent="0.2">
      <c r="B37" s="527" t="s">
        <v>28</v>
      </c>
      <c r="C37" s="527"/>
      <c r="D37" s="646">
        <f>'Facility Information'!C17</f>
        <v>0</v>
      </c>
      <c r="E37" s="646"/>
      <c r="F37" s="647"/>
      <c r="H37" s="272"/>
      <c r="L37" s="273"/>
      <c r="M37" s="163" t="s">
        <v>38</v>
      </c>
      <c r="N37" s="50">
        <f>Introduction!B3</f>
        <v>2.41</v>
      </c>
    </row>
    <row r="40" spans="1:14" x14ac:dyDescent="0.2">
      <c r="C40" s="566" t="s">
        <v>129</v>
      </c>
      <c r="D40" s="567"/>
      <c r="E40" s="567"/>
      <c r="F40" s="567"/>
      <c r="G40" s="567"/>
      <c r="H40" s="642"/>
      <c r="I40" s="642"/>
      <c r="J40" s="642"/>
      <c r="K40" s="642"/>
      <c r="L40" s="642"/>
      <c r="M40" s="642"/>
      <c r="N40" s="643"/>
    </row>
    <row r="41" spans="1:14" x14ac:dyDescent="0.2">
      <c r="C41" s="570"/>
      <c r="D41" s="571"/>
      <c r="E41" s="571"/>
      <c r="F41" s="571"/>
      <c r="G41" s="571"/>
      <c r="H41" s="644"/>
      <c r="I41" s="644"/>
      <c r="J41" s="644"/>
      <c r="K41" s="644"/>
      <c r="L41" s="644"/>
      <c r="M41" s="644"/>
      <c r="N41" s="645"/>
    </row>
    <row r="43" spans="1:14" x14ac:dyDescent="0.2">
      <c r="H43" s="145"/>
      <c r="I43" s="145"/>
      <c r="J43" s="145"/>
      <c r="K43" s="145"/>
      <c r="L43" s="145"/>
      <c r="M43" s="145"/>
      <c r="N43" s="145"/>
    </row>
    <row r="44" spans="1:14" ht="15" customHeight="1" x14ac:dyDescent="0.2">
      <c r="H44" s="146"/>
      <c r="L44" s="146"/>
      <c r="M44" s="146"/>
      <c r="N44" s="146"/>
    </row>
    <row r="45" spans="1:14" ht="15" customHeight="1" x14ac:dyDescent="0.2">
      <c r="H45" s="146"/>
      <c r="L45" s="146"/>
      <c r="M45" s="146"/>
      <c r="N45" s="146"/>
    </row>
    <row r="46" spans="1:14" x14ac:dyDescent="0.2">
      <c r="H46" s="145"/>
      <c r="L46" s="145"/>
      <c r="M46" s="145"/>
      <c r="N46" s="145"/>
    </row>
    <row r="72" spans="3:4" x14ac:dyDescent="0.2">
      <c r="C72" s="160" t="s">
        <v>104</v>
      </c>
      <c r="D72" s="160" t="s">
        <v>104</v>
      </c>
    </row>
    <row r="73" spans="3:4" x14ac:dyDescent="0.2">
      <c r="C73" s="127" t="s">
        <v>74</v>
      </c>
      <c r="D73" s="127" t="s">
        <v>313</v>
      </c>
    </row>
    <row r="74" spans="3:4" x14ac:dyDescent="0.2">
      <c r="C74" s="127" t="s">
        <v>75</v>
      </c>
      <c r="D74" s="127" t="s">
        <v>314</v>
      </c>
    </row>
    <row r="75" spans="3:4" x14ac:dyDescent="0.2">
      <c r="C75" s="127" t="s">
        <v>56</v>
      </c>
    </row>
    <row r="76" spans="3:4" x14ac:dyDescent="0.2">
      <c r="C76" s="160" t="s">
        <v>136</v>
      </c>
    </row>
  </sheetData>
  <sheetProtection algorithmName="SHA-512" hashValue="aBXvMOtdpJx7P09wLSgWn5pEQoAsYyJQ+SMHJvwue25F3tNODKHZP7XfTMV9JpvHslqGFGWmnfa+QpXEg+DeFA==" saltValue="/r+JTlBCQqG3wkCDFGCJUw==" spinCount="100000" sheet="1" objects="1" scenarios="1"/>
  <mergeCells count="81">
    <mergeCell ref="C40:N41"/>
    <mergeCell ref="D37:F37"/>
    <mergeCell ref="B37:C37"/>
    <mergeCell ref="A1:N1"/>
    <mergeCell ref="K3:N3"/>
    <mergeCell ref="B3:C3"/>
    <mergeCell ref="B2:C2"/>
    <mergeCell ref="D2:H2"/>
    <mergeCell ref="C7:D7"/>
    <mergeCell ref="I6:K6"/>
    <mergeCell ref="F6:H6"/>
    <mergeCell ref="L6:N6"/>
    <mergeCell ref="F5:N5"/>
    <mergeCell ref="B5:E6"/>
    <mergeCell ref="D3:F3"/>
    <mergeCell ref="I3:J3"/>
    <mergeCell ref="B22:E23"/>
    <mergeCell ref="G3:H3"/>
    <mergeCell ref="C18:D18"/>
    <mergeCell ref="C12:D12"/>
    <mergeCell ref="C13:D13"/>
    <mergeCell ref="C14:D14"/>
    <mergeCell ref="C15:D15"/>
    <mergeCell ref="C16:D16"/>
    <mergeCell ref="C9:D9"/>
    <mergeCell ref="C10:D10"/>
    <mergeCell ref="C11:D11"/>
    <mergeCell ref="C8:D8"/>
    <mergeCell ref="C17:D17"/>
    <mergeCell ref="F22:N22"/>
    <mergeCell ref="F23:H23"/>
    <mergeCell ref="I23:K23"/>
    <mergeCell ref="C24:D24"/>
    <mergeCell ref="C25:D25"/>
    <mergeCell ref="C26:D26"/>
    <mergeCell ref="C27:D27"/>
    <mergeCell ref="C28:D28"/>
    <mergeCell ref="C34:D34"/>
    <mergeCell ref="C35:D35"/>
    <mergeCell ref="C29:D29"/>
    <mergeCell ref="C30:D30"/>
    <mergeCell ref="C31:D31"/>
    <mergeCell ref="C32:D32"/>
    <mergeCell ref="C33:D33"/>
    <mergeCell ref="L30:N30"/>
    <mergeCell ref="L31:N31"/>
    <mergeCell ref="L32:N32"/>
    <mergeCell ref="L33:N33"/>
    <mergeCell ref="L34:N34"/>
    <mergeCell ref="I30:K30"/>
    <mergeCell ref="I31:K31"/>
    <mergeCell ref="I32:K32"/>
    <mergeCell ref="I33:K33"/>
    <mergeCell ref="I34:K34"/>
    <mergeCell ref="F24:H24"/>
    <mergeCell ref="I24:K24"/>
    <mergeCell ref="L24:N24"/>
    <mergeCell ref="F25:H25"/>
    <mergeCell ref="L35:N35"/>
    <mergeCell ref="I35:K35"/>
    <mergeCell ref="F35:H35"/>
    <mergeCell ref="F26:H26"/>
    <mergeCell ref="F27:H27"/>
    <mergeCell ref="F28:H28"/>
    <mergeCell ref="F29:H29"/>
    <mergeCell ref="F30:H30"/>
    <mergeCell ref="F31:H31"/>
    <mergeCell ref="F32:H32"/>
    <mergeCell ref="F33:H33"/>
    <mergeCell ref="F34:H34"/>
    <mergeCell ref="L23:N23"/>
    <mergeCell ref="L29:N29"/>
    <mergeCell ref="I25:K25"/>
    <mergeCell ref="I26:K26"/>
    <mergeCell ref="I27:K27"/>
    <mergeCell ref="I28:K28"/>
    <mergeCell ref="I29:K29"/>
    <mergeCell ref="L25:N25"/>
    <mergeCell ref="L26:N26"/>
    <mergeCell ref="L27:N27"/>
    <mergeCell ref="L28:N28"/>
  </mergeCells>
  <phoneticPr fontId="2" type="noConversion"/>
  <dataValidations count="3">
    <dataValidation type="list" showInputMessage="1" showErrorMessage="1" sqref="E25:E34 E8:E17" xr:uid="{00000000-0002-0000-0700-000000000000}">
      <formula1>$D$72:$D$74</formula1>
    </dataValidation>
    <dataValidation type="list" showInputMessage="1" showErrorMessage="1" sqref="K12:K17 H12:H17 N8:N17" xr:uid="{00000000-0002-0000-0700-000001000000}">
      <formula1>$C$72:$C$76</formula1>
    </dataValidation>
    <dataValidation type="list" showInputMessage="1" showErrorMessage="1" sqref="K8:L11 F8:F17 I12:I17 H8:I11 L12:L17" xr:uid="{00000000-0002-0000-0700-000002000000}">
      <formula1>$C$72:$C$77</formula1>
    </dataValidation>
  </dataValidations>
  <hyperlinks>
    <hyperlink ref="E40:E41" location="'Machinery Room Summary'!C4" display="Next (continue)" xr:uid="{00000000-0004-0000-0700-000000000000}"/>
    <hyperlink ref="C40:G41" location="'Machinery Room Summary'!A1" display="Next (continue)" xr:uid="{00000000-0004-0000-0700-000001000000}"/>
    <hyperlink ref="C40:N41" location="'Machinery Room Summary'!A1" display="Next (continue)" xr:uid="{00000000-0004-0000-0700-000002000000}"/>
  </hyperlinks>
  <printOptions horizontalCentered="1"/>
  <pageMargins left="0.25" right="0.25" top="0.5" bottom="0.75" header="0.25" footer="0.5"/>
  <pageSetup scale="62" fitToHeight="0" orientation="landscape" horizontalDpi="96" verticalDpi="96" r:id="rId1"/>
  <headerFooter alignWithMargins="0">
    <oddFooter>&amp;L&amp;F&amp;R&amp;P OF &amp;N</oddFooter>
  </headerFooter>
  <colBreaks count="1" manualBreakCount="1">
    <brk id="2" max="104857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P297"/>
  <sheetViews>
    <sheetView zoomScaleNormal="100" workbookViewId="0">
      <pane xSplit="1" ySplit="3" topLeftCell="B4" activePane="bottomRight" state="frozen"/>
      <selection activeCell="G2" sqref="G2"/>
      <selection pane="topRight" activeCell="G2" sqref="G2"/>
      <selection pane="bottomLeft" activeCell="G2" sqref="G2"/>
      <selection pane="bottomRight" activeCell="F129" sqref="F129"/>
    </sheetView>
  </sheetViews>
  <sheetFormatPr defaultColWidth="8.796875" defaultRowHeight="15" x14ac:dyDescent="0.2"/>
  <cols>
    <col min="1" max="1" width="0.5" style="127" customWidth="1"/>
    <col min="2" max="2" width="3.69921875" style="127" customWidth="1"/>
    <col min="3" max="3" width="17.69921875" style="127" customWidth="1"/>
    <col min="4" max="4" width="11.8984375" style="127" customWidth="1"/>
    <col min="5" max="5" width="39.59765625" style="127" customWidth="1"/>
    <col min="6" max="6" width="10.296875" style="127" customWidth="1"/>
    <col min="7" max="7" width="10.5" style="127" customWidth="1"/>
    <col min="8" max="8" width="9.59765625" style="143" customWidth="1"/>
    <col min="9" max="9" width="7.3984375" style="127" customWidth="1"/>
    <col min="10" max="10" width="0.796875" style="127" customWidth="1"/>
    <col min="11" max="16384" width="8.796875" style="127"/>
  </cols>
  <sheetData>
    <row r="1" spans="1:15" ht="29.25" x14ac:dyDescent="0.2">
      <c r="B1" s="724" t="s">
        <v>272</v>
      </c>
      <c r="C1" s="725"/>
      <c r="D1" s="725"/>
      <c r="E1" s="725"/>
      <c r="F1" s="725"/>
      <c r="G1" s="725"/>
      <c r="H1" s="725"/>
      <c r="I1" s="725"/>
      <c r="J1" s="321"/>
    </row>
    <row r="2" spans="1:15" ht="23.1" customHeight="1" thickBot="1" x14ac:dyDescent="0.25">
      <c r="A2" s="139"/>
      <c r="B2" s="520" t="s">
        <v>26</v>
      </c>
      <c r="C2" s="521"/>
      <c r="D2" s="522">
        <f>'Facility Information'!C4</f>
        <v>0</v>
      </c>
      <c r="E2" s="522"/>
      <c r="F2" s="522"/>
      <c r="G2" s="297" t="s">
        <v>25</v>
      </c>
      <c r="H2" s="523">
        <f>'Ventilation Evaluation'!H2</f>
        <v>0</v>
      </c>
      <c r="I2" s="523"/>
      <c r="J2" s="7"/>
    </row>
    <row r="3" spans="1:15" ht="42.75" customHeight="1" thickBot="1" x14ac:dyDescent="0.25">
      <c r="A3" s="139"/>
      <c r="B3" s="735" t="str">
        <f>'Facility Information'!$B$11</f>
        <v>Refrigerant Evaluated:</v>
      </c>
      <c r="C3" s="736"/>
      <c r="D3" s="737">
        <f>'Facility Information'!$C$11</f>
        <v>0</v>
      </c>
      <c r="E3" s="738"/>
      <c r="F3" s="739" t="str">
        <f>'Facility Information'!$C$15</f>
        <v>IIAR 2-2021 (2021-Present)</v>
      </c>
      <c r="G3" s="740"/>
      <c r="H3" s="740"/>
      <c r="I3" s="741"/>
      <c r="J3" s="7"/>
    </row>
    <row r="4" spans="1:15" ht="34.5" customHeight="1" thickBot="1" x14ac:dyDescent="0.25">
      <c r="A4" s="139"/>
      <c r="B4" s="730" t="s">
        <v>273</v>
      </c>
      <c r="C4" s="731"/>
      <c r="D4" s="731"/>
      <c r="E4" s="731"/>
      <c r="F4" s="731"/>
      <c r="G4" s="731"/>
      <c r="H4" s="731"/>
      <c r="I4" s="732"/>
      <c r="J4" s="7"/>
    </row>
    <row r="5" spans="1:15" ht="27.95" customHeight="1" x14ac:dyDescent="0.2">
      <c r="B5" s="744" t="s">
        <v>275</v>
      </c>
      <c r="C5" s="745"/>
      <c r="D5" s="742">
        <f>'Facility Information'!$C$10</f>
        <v>0</v>
      </c>
      <c r="E5" s="742"/>
      <c r="F5" s="742"/>
      <c r="G5" s="742"/>
      <c r="H5" s="742"/>
      <c r="I5" s="743"/>
      <c r="J5" s="100"/>
      <c r="L5" s="140"/>
      <c r="M5" s="140"/>
      <c r="N5" s="140"/>
      <c r="O5" s="140"/>
    </row>
    <row r="6" spans="1:15" ht="19.5" customHeight="1" x14ac:dyDescent="0.2">
      <c r="B6" s="101"/>
      <c r="C6" s="680" t="s">
        <v>217</v>
      </c>
      <c r="D6" s="733"/>
      <c r="E6" s="733"/>
      <c r="F6" s="433">
        <f>'Machinery Room Information'!$F$19</f>
        <v>0</v>
      </c>
      <c r="G6" s="2" t="s">
        <v>46</v>
      </c>
      <c r="H6" s="1">
        <f>'Machinery Room Information'!H19</f>
        <v>0</v>
      </c>
      <c r="I6" s="60" t="s">
        <v>47</v>
      </c>
      <c r="J6" s="100"/>
      <c r="L6" s="140"/>
      <c r="M6" s="140"/>
      <c r="N6" s="140"/>
      <c r="O6" s="140"/>
    </row>
    <row r="7" spans="1:15" ht="18" x14ac:dyDescent="0.2">
      <c r="B7" s="101"/>
      <c r="C7" s="727" t="s">
        <v>586</v>
      </c>
      <c r="D7" s="734"/>
      <c r="E7" s="734"/>
      <c r="F7" s="105">
        <f>'Machinery Room Information'!$F$20</f>
        <v>0</v>
      </c>
      <c r="G7" s="322" t="s">
        <v>19</v>
      </c>
      <c r="H7" s="103">
        <f>'Machinery Room Information'!H20</f>
        <v>0</v>
      </c>
      <c r="I7" s="37" t="s">
        <v>30</v>
      </c>
      <c r="J7" s="100"/>
      <c r="L7" s="140"/>
      <c r="M7" s="140"/>
      <c r="N7" s="140"/>
      <c r="O7" s="140"/>
    </row>
    <row r="8" spans="1:15" ht="20.100000000000001" customHeight="1" x14ac:dyDescent="0.2">
      <c r="B8" s="101"/>
      <c r="C8" s="729" t="str">
        <f>'Machinery Room Information'!E23</f>
        <v>Detector installed that activates Ventilation &amp; supervised alarm?</v>
      </c>
      <c r="D8" s="728"/>
      <c r="E8" s="728"/>
      <c r="F8" s="105">
        <f>'Machinery Room Information'!F23</f>
        <v>0</v>
      </c>
      <c r="G8" s="104"/>
      <c r="H8" s="103">
        <f>F8</f>
        <v>0</v>
      </c>
      <c r="I8" s="323"/>
      <c r="J8" s="100"/>
      <c r="L8" s="140"/>
      <c r="M8" s="140"/>
      <c r="N8" s="140"/>
      <c r="O8" s="140"/>
    </row>
    <row r="9" spans="1:15" ht="20.100000000000001" customHeight="1" x14ac:dyDescent="0.2">
      <c r="B9" s="101"/>
      <c r="C9" s="729" t="str">
        <f>'Machinery Room Information'!E24</f>
        <v>Maximum detector setpoint allowed by code and/or standard =</v>
      </c>
      <c r="D9" s="728"/>
      <c r="E9" s="728"/>
      <c r="F9" s="105">
        <f>'Machinery Room Information'!F24</f>
        <v>0</v>
      </c>
      <c r="G9" s="324" t="s">
        <v>139</v>
      </c>
      <c r="H9" s="173">
        <f>F9</f>
        <v>0</v>
      </c>
      <c r="I9" s="325" t="s">
        <v>139</v>
      </c>
      <c r="J9" s="100"/>
      <c r="L9" s="140"/>
      <c r="M9" s="140"/>
      <c r="N9" s="140"/>
      <c r="O9" s="140"/>
    </row>
    <row r="10" spans="1:15" ht="20.100000000000001" customHeight="1" x14ac:dyDescent="0.2">
      <c r="B10" s="101"/>
      <c r="C10" s="729" t="str">
        <f>'Machinery Room Information'!E25</f>
        <v>Setpoint activating Emergency Ventilation &amp; supervised alarm =</v>
      </c>
      <c r="D10" s="728"/>
      <c r="E10" s="728"/>
      <c r="F10" s="105">
        <f>'Machinery Room Information'!F25</f>
        <v>0</v>
      </c>
      <c r="G10" s="324" t="s">
        <v>139</v>
      </c>
      <c r="H10" s="173">
        <f>F10</f>
        <v>0</v>
      </c>
      <c r="I10" s="325" t="s">
        <v>139</v>
      </c>
      <c r="J10" s="100"/>
      <c r="K10" s="133"/>
      <c r="L10" s="140"/>
      <c r="M10" s="142"/>
      <c r="N10" s="140"/>
      <c r="O10" s="140"/>
    </row>
    <row r="11" spans="1:15" ht="20.100000000000001" customHeight="1" x14ac:dyDescent="0.2">
      <c r="B11" s="101"/>
      <c r="C11" s="729" t="str">
        <f>'Machinery Room Information'!E28</f>
        <v>Is Machinery Room in a basement?</v>
      </c>
      <c r="D11" s="728"/>
      <c r="E11" s="728"/>
      <c r="F11" s="105">
        <f>'Machinery Room Information'!F28</f>
        <v>0</v>
      </c>
      <c r="G11" s="104"/>
      <c r="H11" s="103">
        <f>F11</f>
        <v>0</v>
      </c>
      <c r="I11" s="323"/>
      <c r="J11" s="100"/>
      <c r="K11" s="140"/>
      <c r="L11" s="140"/>
      <c r="M11" s="140"/>
      <c r="N11" s="140"/>
      <c r="O11" s="140"/>
    </row>
    <row r="12" spans="1:15" ht="20.100000000000001" customHeight="1" x14ac:dyDescent="0.2">
      <c r="B12" s="101"/>
      <c r="C12" s="729" t="str">
        <f>'Machinery Room Information'!E29</f>
        <v>Design Occupancy =</v>
      </c>
      <c r="D12" s="728"/>
      <c r="E12" s="728"/>
      <c r="F12" s="105">
        <f>'Machinery Room Information'!F29</f>
        <v>0</v>
      </c>
      <c r="G12" s="2" t="s">
        <v>92</v>
      </c>
      <c r="H12" s="103">
        <f>F12</f>
        <v>0</v>
      </c>
      <c r="I12" s="323" t="s">
        <v>92</v>
      </c>
      <c r="J12" s="100"/>
      <c r="K12" s="133"/>
      <c r="L12" s="140"/>
      <c r="M12" s="140"/>
      <c r="N12" s="140"/>
      <c r="O12" s="140"/>
    </row>
    <row r="13" spans="1:15" ht="20.100000000000001" customHeight="1" x14ac:dyDescent="0.2">
      <c r="B13" s="101"/>
      <c r="C13" s="727" t="s">
        <v>274</v>
      </c>
      <c r="D13" s="728"/>
      <c r="E13" s="728"/>
      <c r="F13" s="105">
        <f>'Machinery Room Information'!F31</f>
        <v>0</v>
      </c>
      <c r="G13" s="104" t="s">
        <v>3</v>
      </c>
      <c r="H13" s="103">
        <f>F13/2.205</f>
        <v>0</v>
      </c>
      <c r="I13" s="323" t="s">
        <v>4</v>
      </c>
      <c r="J13" s="100"/>
      <c r="L13" s="140"/>
      <c r="M13" s="140"/>
      <c r="N13" s="140"/>
      <c r="O13" s="140"/>
    </row>
    <row r="14" spans="1:15" ht="20.100000000000001" customHeight="1" x14ac:dyDescent="0.2">
      <c r="B14" s="101"/>
      <c r="C14" s="729" t="s">
        <v>587</v>
      </c>
      <c r="D14" s="728"/>
      <c r="E14" s="728"/>
      <c r="F14" s="105">
        <f>'Machinery Room Motors'!E101</f>
        <v>0</v>
      </c>
      <c r="G14" s="104" t="s">
        <v>16</v>
      </c>
      <c r="H14" s="103">
        <f>F14*0.7456999</f>
        <v>0</v>
      </c>
      <c r="I14" s="37" t="s">
        <v>6</v>
      </c>
      <c r="J14" s="100"/>
      <c r="L14" s="140"/>
      <c r="M14" s="140"/>
      <c r="N14" s="140"/>
      <c r="O14" s="140"/>
    </row>
    <row r="15" spans="1:15" ht="20.100000000000001" customHeight="1" x14ac:dyDescent="0.2">
      <c r="B15" s="101"/>
      <c r="C15" s="729" t="s">
        <v>588</v>
      </c>
      <c r="D15" s="728"/>
      <c r="E15" s="728"/>
      <c r="F15" s="105">
        <f>'Machinery Room Motors'!G101</f>
        <v>0</v>
      </c>
      <c r="G15" s="104" t="s">
        <v>5</v>
      </c>
      <c r="H15" s="103">
        <f>F15/3413</f>
        <v>0</v>
      </c>
      <c r="I15" s="37" t="s">
        <v>6</v>
      </c>
      <c r="J15" s="100"/>
      <c r="L15" s="140"/>
      <c r="M15" s="140"/>
      <c r="N15" s="140"/>
      <c r="O15" s="140"/>
    </row>
    <row r="16" spans="1:15" ht="20.100000000000001" customHeight="1" x14ac:dyDescent="0.2">
      <c r="B16" s="101"/>
      <c r="C16" s="727" t="s">
        <v>589</v>
      </c>
      <c r="D16" s="728"/>
      <c r="E16" s="728"/>
      <c r="F16" s="105">
        <f>'Machinery Room Information'!F73</f>
        <v>0</v>
      </c>
      <c r="G16" s="104" t="s">
        <v>5</v>
      </c>
      <c r="H16" s="38">
        <f>F16/3413</f>
        <v>0</v>
      </c>
      <c r="I16" s="37" t="s">
        <v>6</v>
      </c>
      <c r="J16" s="100"/>
      <c r="L16" s="140"/>
      <c r="M16" s="140"/>
      <c r="N16" s="140"/>
      <c r="O16" s="140"/>
    </row>
    <row r="17" spans="2:15" ht="20.100000000000001" customHeight="1" x14ac:dyDescent="0.2">
      <c r="B17" s="101"/>
      <c r="C17" s="727" t="s">
        <v>399</v>
      </c>
      <c r="D17" s="728"/>
      <c r="E17" s="728"/>
      <c r="F17" s="105">
        <f>'Machinery Room Heat Inputs'!G26</f>
        <v>0</v>
      </c>
      <c r="G17" s="104" t="s">
        <v>5</v>
      </c>
      <c r="H17" s="103">
        <f>F17/3413</f>
        <v>0</v>
      </c>
      <c r="I17" s="37" t="s">
        <v>6</v>
      </c>
      <c r="J17" s="100"/>
      <c r="L17" s="140"/>
      <c r="M17" s="140"/>
      <c r="N17" s="140"/>
      <c r="O17" s="140"/>
    </row>
    <row r="18" spans="2:15" ht="20.100000000000001" customHeight="1" x14ac:dyDescent="0.2">
      <c r="B18" s="101"/>
      <c r="C18" s="727" t="s">
        <v>590</v>
      </c>
      <c r="D18" s="728"/>
      <c r="E18" s="728"/>
      <c r="F18" s="105">
        <f>F17+F16+F15</f>
        <v>0</v>
      </c>
      <c r="G18" s="104" t="s">
        <v>5</v>
      </c>
      <c r="H18" s="103">
        <f>F18/3413</f>
        <v>0</v>
      </c>
      <c r="I18" s="37" t="s">
        <v>6</v>
      </c>
      <c r="J18" s="100"/>
      <c r="L18" s="140"/>
      <c r="M18" s="140"/>
      <c r="N18" s="140"/>
      <c r="O18" s="140"/>
    </row>
    <row r="19" spans="2:15" ht="26.25" customHeight="1" x14ac:dyDescent="0.2">
      <c r="B19" s="326"/>
      <c r="C19" s="749" t="s">
        <v>316</v>
      </c>
      <c r="D19" s="749"/>
      <c r="E19" s="749"/>
      <c r="F19" s="709"/>
      <c r="G19" s="709"/>
      <c r="H19" s="709"/>
      <c r="I19" s="710"/>
      <c r="J19" s="100"/>
    </row>
    <row r="20" spans="2:15" ht="20.100000000000001" customHeight="1" x14ac:dyDescent="0.2">
      <c r="B20" s="101"/>
      <c r="C20" s="708" t="s">
        <v>311</v>
      </c>
      <c r="D20" s="709"/>
      <c r="E20" s="709"/>
      <c r="F20" s="709"/>
      <c r="G20" s="709"/>
      <c r="H20" s="709"/>
      <c r="I20" s="710"/>
      <c r="J20" s="100"/>
    </row>
    <row r="21" spans="2:15" ht="20.100000000000001" customHeight="1" x14ac:dyDescent="0.2">
      <c r="B21" s="101"/>
      <c r="C21" s="711" t="s">
        <v>584</v>
      </c>
      <c r="D21" s="712"/>
      <c r="E21" s="712"/>
      <c r="F21" s="177">
        <f>'Machinery Room Ventilation'!G18</f>
        <v>0</v>
      </c>
      <c r="G21" s="322" t="s">
        <v>35</v>
      </c>
      <c r="H21" s="103">
        <f>F21*0.4719</f>
        <v>0</v>
      </c>
      <c r="I21" s="323" t="s">
        <v>7</v>
      </c>
      <c r="J21" s="100"/>
    </row>
    <row r="22" spans="2:15" ht="20.100000000000001" customHeight="1" x14ac:dyDescent="0.2">
      <c r="B22" s="101"/>
      <c r="C22" s="713" t="s">
        <v>583</v>
      </c>
      <c r="D22" s="714"/>
      <c r="E22" s="714"/>
      <c r="F22" s="176">
        <f>'Machinery Room Ventilation'!J18</f>
        <v>0</v>
      </c>
      <c r="G22" s="322" t="s">
        <v>35</v>
      </c>
      <c r="H22" s="103">
        <f>F22*0.4719</f>
        <v>0</v>
      </c>
      <c r="I22" s="323" t="s">
        <v>7</v>
      </c>
      <c r="J22" s="100"/>
    </row>
    <row r="23" spans="2:15" ht="20.100000000000001" customHeight="1" x14ac:dyDescent="0.2">
      <c r="B23" s="101"/>
      <c r="C23" s="715" t="s">
        <v>585</v>
      </c>
      <c r="D23" s="716"/>
      <c r="E23" s="716"/>
      <c r="F23" s="204">
        <f>'Machinery Room Ventilation'!M18</f>
        <v>0</v>
      </c>
      <c r="G23" s="322" t="s">
        <v>35</v>
      </c>
      <c r="H23" s="103">
        <f>F23*0.4719</f>
        <v>0</v>
      </c>
      <c r="I23" s="323" t="s">
        <v>7</v>
      </c>
      <c r="J23" s="100"/>
    </row>
    <row r="24" spans="2:15" ht="6.6" customHeight="1" x14ac:dyDescent="0.2">
      <c r="B24" s="101"/>
      <c r="C24" s="705"/>
      <c r="D24" s="706"/>
      <c r="E24" s="706"/>
      <c r="F24" s="706"/>
      <c r="G24" s="706"/>
      <c r="H24" s="706"/>
      <c r="I24" s="707"/>
      <c r="J24" s="100"/>
    </row>
    <row r="25" spans="2:15" ht="20.100000000000001" customHeight="1" x14ac:dyDescent="0.2">
      <c r="B25" s="101"/>
      <c r="C25" s="708" t="s">
        <v>315</v>
      </c>
      <c r="D25" s="709"/>
      <c r="E25" s="709"/>
      <c r="F25" s="709"/>
      <c r="G25" s="709"/>
      <c r="H25" s="709"/>
      <c r="I25" s="710"/>
      <c r="J25" s="100"/>
    </row>
    <row r="26" spans="2:15" ht="20.100000000000001" customHeight="1" x14ac:dyDescent="0.2">
      <c r="B26" s="101"/>
      <c r="C26" s="711" t="s">
        <v>584</v>
      </c>
      <c r="D26" s="712"/>
      <c r="E26" s="712"/>
      <c r="F26" s="177">
        <f>'Machinery Room Ventilation'!F35</f>
        <v>0</v>
      </c>
      <c r="G26" s="322" t="s">
        <v>35</v>
      </c>
      <c r="H26" s="103">
        <f>F26*0.4719</f>
        <v>0</v>
      </c>
      <c r="I26" s="323" t="s">
        <v>7</v>
      </c>
      <c r="J26" s="100"/>
    </row>
    <row r="27" spans="2:15" ht="20.100000000000001" customHeight="1" x14ac:dyDescent="0.2">
      <c r="B27" s="101"/>
      <c r="C27" s="713" t="s">
        <v>583</v>
      </c>
      <c r="D27" s="714"/>
      <c r="E27" s="714"/>
      <c r="F27" s="176">
        <f>'Machinery Room Ventilation'!I35</f>
        <v>0</v>
      </c>
      <c r="G27" s="322" t="s">
        <v>35</v>
      </c>
      <c r="H27" s="103">
        <f>F27*0.4719</f>
        <v>0</v>
      </c>
      <c r="I27" s="323" t="s">
        <v>7</v>
      </c>
      <c r="J27" s="100"/>
    </row>
    <row r="28" spans="2:15" ht="20.100000000000001" customHeight="1" x14ac:dyDescent="0.2">
      <c r="B28" s="101"/>
      <c r="C28" s="715" t="s">
        <v>585</v>
      </c>
      <c r="D28" s="716"/>
      <c r="E28" s="716"/>
      <c r="F28" s="204">
        <f>'Machinery Room Ventilation'!L35</f>
        <v>0</v>
      </c>
      <c r="G28" s="322" t="s">
        <v>35</v>
      </c>
      <c r="H28" s="103">
        <f>F28*0.4719</f>
        <v>0</v>
      </c>
      <c r="I28" s="323" t="s">
        <v>7</v>
      </c>
      <c r="J28" s="100"/>
    </row>
    <row r="29" spans="2:15" ht="6.75" customHeight="1" thickBot="1" x14ac:dyDescent="0.25">
      <c r="B29" s="11"/>
      <c r="C29" s="12"/>
      <c r="D29" s="13"/>
      <c r="E29" s="13"/>
      <c r="F29" s="13"/>
      <c r="G29" s="13"/>
      <c r="H29" s="327"/>
      <c r="I29" s="14"/>
      <c r="J29" s="100"/>
    </row>
    <row r="30" spans="2:15" ht="15.75" thickBot="1" x14ac:dyDescent="0.25">
      <c r="B30" s="101"/>
      <c r="C30" s="15"/>
      <c r="D30" s="16"/>
      <c r="E30" s="16"/>
      <c r="F30" s="16"/>
      <c r="G30" s="16"/>
      <c r="H30" s="328"/>
      <c r="I30" s="329"/>
      <c r="J30" s="100"/>
    </row>
    <row r="31" spans="2:15" ht="32.25" customHeight="1" thickBot="1" x14ac:dyDescent="0.25">
      <c r="B31" s="730" t="s">
        <v>36</v>
      </c>
      <c r="C31" s="731"/>
      <c r="D31" s="731"/>
      <c r="E31" s="731"/>
      <c r="F31" s="731"/>
      <c r="G31" s="731"/>
      <c r="H31" s="731"/>
      <c r="I31" s="732"/>
      <c r="J31" s="100"/>
    </row>
    <row r="32" spans="2:15" ht="27.95" customHeight="1" x14ac:dyDescent="0.2">
      <c r="B32" s="330"/>
      <c r="C32" s="682" t="str">
        <f>'Facility Information'!$D$67</f>
        <v>IIAR 2 (1992-1998)</v>
      </c>
      <c r="D32" s="695"/>
      <c r="E32" s="695"/>
      <c r="F32" s="695"/>
      <c r="G32" s="695"/>
      <c r="H32" s="695"/>
      <c r="I32" s="696"/>
      <c r="J32" s="100"/>
    </row>
    <row r="33" spans="1:11" ht="21.75" customHeight="1" x14ac:dyDescent="0.2">
      <c r="B33" s="101"/>
      <c r="C33" s="692" t="s">
        <v>572</v>
      </c>
      <c r="D33" s="720"/>
      <c r="E33" s="720"/>
      <c r="F33" s="720"/>
      <c r="G33" s="331"/>
      <c r="H33" s="332"/>
      <c r="I33" s="10"/>
      <c r="J33" s="100"/>
    </row>
    <row r="34" spans="1:11" ht="18" x14ac:dyDescent="0.2">
      <c r="A34" s="141"/>
      <c r="B34" s="101"/>
      <c r="C34" s="679" t="s">
        <v>224</v>
      </c>
      <c r="D34" s="686"/>
      <c r="E34" s="195" t="s">
        <v>239</v>
      </c>
      <c r="F34" s="102">
        <f>$F$18/1.08/18</f>
        <v>0</v>
      </c>
      <c r="G34" s="20" t="s">
        <v>35</v>
      </c>
      <c r="H34" s="102">
        <f>F34*0.4719</f>
        <v>0</v>
      </c>
      <c r="I34" s="61" t="s">
        <v>7</v>
      </c>
      <c r="J34" s="100"/>
    </row>
    <row r="35" spans="1:11" ht="15.75" thickBot="1" x14ac:dyDescent="0.25">
      <c r="A35" s="141"/>
      <c r="B35" s="101"/>
      <c r="C35" s="697"/>
      <c r="D35" s="698"/>
      <c r="E35" s="698"/>
      <c r="F35" s="698"/>
      <c r="G35" s="698"/>
      <c r="H35" s="698"/>
      <c r="I35" s="699"/>
      <c r="J35" s="100"/>
    </row>
    <row r="36" spans="1:11" ht="24" customHeight="1" thickBot="1" x14ac:dyDescent="0.25">
      <c r="B36" s="101"/>
      <c r="C36" s="673" t="s">
        <v>573</v>
      </c>
      <c r="D36" s="674"/>
      <c r="E36" s="226" t="str">
        <f>E34</f>
        <v>(18°F temp rise)</v>
      </c>
      <c r="F36" s="112">
        <f>F34</f>
        <v>0</v>
      </c>
      <c r="G36" s="32" t="s">
        <v>35</v>
      </c>
      <c r="H36" s="1">
        <f>F36*0.4719</f>
        <v>0</v>
      </c>
      <c r="I36" s="60" t="s">
        <v>7</v>
      </c>
      <c r="J36" s="100"/>
    </row>
    <row r="37" spans="1:11" ht="7.5" customHeight="1" x14ac:dyDescent="0.2">
      <c r="B37" s="101"/>
      <c r="C37" s="19"/>
      <c r="D37" s="16"/>
      <c r="E37" s="335"/>
      <c r="F37" s="102"/>
      <c r="G37" s="20"/>
      <c r="H37" s="102"/>
      <c r="I37" s="61"/>
      <c r="J37" s="100"/>
      <c r="K37" s="131"/>
    </row>
    <row r="38" spans="1:11" ht="18.95" customHeight="1" x14ac:dyDescent="0.2">
      <c r="B38" s="101"/>
      <c r="C38" s="700" t="s">
        <v>101</v>
      </c>
      <c r="D38" s="701"/>
      <c r="E38" s="701"/>
      <c r="F38" s="701"/>
      <c r="G38" s="28"/>
      <c r="H38" s="336"/>
      <c r="I38" s="62"/>
      <c r="J38" s="100"/>
    </row>
    <row r="39" spans="1:11" ht="18.95" customHeight="1" x14ac:dyDescent="0.2">
      <c r="B39" s="101"/>
      <c r="C39" s="702" t="s">
        <v>579</v>
      </c>
      <c r="D39" s="703"/>
      <c r="E39" s="195" t="s">
        <v>266</v>
      </c>
      <c r="F39" s="102">
        <f>IF($F$8="no",$F50,IF($F$10&gt;$F$9,$F50,0))</f>
        <v>0</v>
      </c>
      <c r="G39" s="20" t="s">
        <v>35</v>
      </c>
      <c r="H39" s="102">
        <f>F39*0.4719</f>
        <v>0</v>
      </c>
      <c r="I39" s="61" t="s">
        <v>7</v>
      </c>
      <c r="J39" s="100"/>
    </row>
    <row r="40" spans="1:11" ht="18.95" customHeight="1" x14ac:dyDescent="0.2">
      <c r="B40" s="101"/>
      <c r="C40" s="702"/>
      <c r="D40" s="703"/>
      <c r="E40" s="337"/>
      <c r="F40" s="337"/>
      <c r="G40" s="20"/>
      <c r="H40" s="102"/>
      <c r="I40" s="61"/>
      <c r="J40" s="100"/>
    </row>
    <row r="41" spans="1:11" ht="18.95" customHeight="1" x14ac:dyDescent="0.2">
      <c r="B41" s="101"/>
      <c r="C41" s="702"/>
      <c r="D41" s="703"/>
      <c r="E41" s="195" t="s">
        <v>308</v>
      </c>
      <c r="F41" s="102">
        <f>IF($F$11="no",0,$F50)</f>
        <v>0</v>
      </c>
      <c r="G41" s="20" t="s">
        <v>35</v>
      </c>
      <c r="H41" s="102">
        <f>F41*0.4719</f>
        <v>0</v>
      </c>
      <c r="I41" s="61" t="s">
        <v>7</v>
      </c>
      <c r="J41" s="100"/>
    </row>
    <row r="42" spans="1:11" ht="18.95" customHeight="1" x14ac:dyDescent="0.2">
      <c r="B42" s="101"/>
      <c r="C42" s="702"/>
      <c r="D42" s="703"/>
      <c r="E42" s="337"/>
      <c r="F42" s="337"/>
      <c r="G42" s="20"/>
      <c r="H42" s="102"/>
      <c r="I42" s="61"/>
      <c r="J42" s="100"/>
    </row>
    <row r="43" spans="1:11" ht="18" x14ac:dyDescent="0.2">
      <c r="B43" s="101"/>
      <c r="C43" s="702"/>
      <c r="D43" s="703"/>
      <c r="E43" s="195" t="s">
        <v>230</v>
      </c>
      <c r="F43" s="102">
        <f>0.5*$F$6</f>
        <v>0</v>
      </c>
      <c r="G43" s="20" t="s">
        <v>35</v>
      </c>
      <c r="H43" s="102">
        <f>F43*0.4719</f>
        <v>0</v>
      </c>
      <c r="I43" s="61" t="s">
        <v>7</v>
      </c>
      <c r="J43" s="100"/>
    </row>
    <row r="44" spans="1:11" ht="15.75" thickBot="1" x14ac:dyDescent="0.25">
      <c r="B44" s="101"/>
      <c r="C44" s="19"/>
      <c r="D44" s="16"/>
      <c r="E44" s="213"/>
      <c r="F44" s="102"/>
      <c r="G44" s="20"/>
      <c r="H44" s="102"/>
      <c r="I44" s="61"/>
      <c r="J44" s="100"/>
    </row>
    <row r="45" spans="1:11" ht="21" customHeight="1" thickBot="1" x14ac:dyDescent="0.25">
      <c r="B45" s="101"/>
      <c r="C45" s="673" t="s">
        <v>226</v>
      </c>
      <c r="D45" s="674"/>
      <c r="E45" s="226" t="str">
        <f>INDEX($E39:$F43,MATCH(MAX($F39:$F43),$F39:$F43,0),1)</f>
        <v>(NO detector and/or setpoint &gt; max)</v>
      </c>
      <c r="F45" s="113">
        <f>MAX(F39:F43)</f>
        <v>0</v>
      </c>
      <c r="G45" s="32" t="s">
        <v>35</v>
      </c>
      <c r="H45" s="1">
        <f>F45*0.4719</f>
        <v>0</v>
      </c>
      <c r="I45" s="60" t="s">
        <v>7</v>
      </c>
      <c r="J45" s="100"/>
    </row>
    <row r="46" spans="1:11" ht="8.25" customHeight="1" x14ac:dyDescent="0.2">
      <c r="B46" s="101"/>
      <c r="C46" s="338"/>
      <c r="D46" s="16"/>
      <c r="E46" s="213"/>
      <c r="F46" s="102"/>
      <c r="G46" s="16"/>
      <c r="H46" s="102"/>
      <c r="I46" s="61"/>
      <c r="J46" s="100"/>
    </row>
    <row r="47" spans="1:11" ht="23.25" customHeight="1" x14ac:dyDescent="0.2">
      <c r="B47" s="101"/>
      <c r="C47" s="675" t="s">
        <v>13</v>
      </c>
      <c r="D47" s="704"/>
      <c r="E47" s="704"/>
      <c r="F47" s="704"/>
      <c r="G47" s="339"/>
      <c r="H47" s="340"/>
      <c r="I47" s="62"/>
      <c r="J47" s="100"/>
    </row>
    <row r="48" spans="1:11" x14ac:dyDescent="0.2">
      <c r="B48" s="101"/>
      <c r="C48" s="679" t="s">
        <v>37</v>
      </c>
      <c r="D48" s="678"/>
      <c r="E48" s="195" t="s">
        <v>240</v>
      </c>
      <c r="F48" s="102">
        <f>100*SQRT($F$13)</f>
        <v>0</v>
      </c>
      <c r="G48" s="16"/>
      <c r="H48" s="328"/>
      <c r="I48" s="61"/>
      <c r="J48" s="100"/>
    </row>
    <row r="49" spans="1:10" ht="15.75" thickBot="1" x14ac:dyDescent="0.25">
      <c r="B49" s="101"/>
      <c r="C49" s="342"/>
      <c r="D49" s="343"/>
      <c r="E49" s="344"/>
      <c r="F49" s="16"/>
      <c r="G49" s="16"/>
      <c r="H49" s="328"/>
      <c r="I49" s="61"/>
      <c r="J49" s="100"/>
    </row>
    <row r="50" spans="1:10" ht="22.7" customHeight="1" thickBot="1" x14ac:dyDescent="0.25">
      <c r="B50" s="101"/>
      <c r="C50" s="673" t="s">
        <v>225</v>
      </c>
      <c r="D50" s="681"/>
      <c r="E50" s="226" t="str">
        <f>E48</f>
        <v>(Refrigerant quantity)</v>
      </c>
      <c r="F50" s="111">
        <f>F48</f>
        <v>0</v>
      </c>
      <c r="G50" s="32" t="s">
        <v>35</v>
      </c>
      <c r="H50" s="1">
        <f>F50*0.4719</f>
        <v>0</v>
      </c>
      <c r="I50" s="60" t="s">
        <v>7</v>
      </c>
      <c r="J50" s="100"/>
    </row>
    <row r="51" spans="1:10" ht="15.75" thickBot="1" x14ac:dyDescent="0.25">
      <c r="B51" s="11"/>
      <c r="C51" s="13"/>
      <c r="D51" s="13"/>
      <c r="E51" s="98"/>
      <c r="F51" s="345"/>
      <c r="G51" s="99"/>
      <c r="H51" s="345"/>
      <c r="I51" s="51"/>
      <c r="J51" s="100"/>
    </row>
    <row r="52" spans="1:10" ht="27.95" customHeight="1" x14ac:dyDescent="0.2">
      <c r="B52" s="330"/>
      <c r="C52" s="682" t="str">
        <f>'Facility Information'!$D$68</f>
        <v>IIAR 2 (1999-2009)</v>
      </c>
      <c r="D52" s="695"/>
      <c r="E52" s="695"/>
      <c r="F52" s="695"/>
      <c r="G52" s="695"/>
      <c r="H52" s="695"/>
      <c r="I52" s="696"/>
      <c r="J52" s="100"/>
    </row>
    <row r="53" spans="1:10" ht="21.75" customHeight="1" x14ac:dyDescent="0.2">
      <c r="B53" s="101"/>
      <c r="C53" s="692" t="s">
        <v>572</v>
      </c>
      <c r="D53" s="720"/>
      <c r="E53" s="720"/>
      <c r="F53" s="720"/>
      <c r="G53" s="331"/>
      <c r="H53" s="332"/>
      <c r="I53" s="10"/>
      <c r="J53" s="100"/>
    </row>
    <row r="54" spans="1:10" ht="18" x14ac:dyDescent="0.2">
      <c r="A54" s="141"/>
      <c r="B54" s="101"/>
      <c r="C54" s="679" t="s">
        <v>224</v>
      </c>
      <c r="D54" s="686"/>
      <c r="E54" s="195" t="s">
        <v>239</v>
      </c>
      <c r="F54" s="102">
        <f>$F$18/1.08/18</f>
        <v>0</v>
      </c>
      <c r="G54" s="20" t="s">
        <v>35</v>
      </c>
      <c r="H54" s="102">
        <f>F54*0.4719</f>
        <v>0</v>
      </c>
      <c r="I54" s="61" t="s">
        <v>7</v>
      </c>
      <c r="J54" s="100"/>
    </row>
    <row r="55" spans="1:10" ht="15.75" thickBot="1" x14ac:dyDescent="0.25">
      <c r="A55" s="141"/>
      <c r="B55" s="101"/>
      <c r="C55" s="697"/>
      <c r="D55" s="698"/>
      <c r="E55" s="698"/>
      <c r="F55" s="698"/>
      <c r="G55" s="698"/>
      <c r="H55" s="698"/>
      <c r="I55" s="699"/>
      <c r="J55" s="100"/>
    </row>
    <row r="56" spans="1:10" ht="21.75" customHeight="1" thickBot="1" x14ac:dyDescent="0.25">
      <c r="B56" s="101"/>
      <c r="C56" s="673" t="s">
        <v>573</v>
      </c>
      <c r="D56" s="674"/>
      <c r="E56" s="226" t="str">
        <f>E54</f>
        <v>(18°F temp rise)</v>
      </c>
      <c r="F56" s="112">
        <f>F54</f>
        <v>0</v>
      </c>
      <c r="G56" s="32" t="s">
        <v>35</v>
      </c>
      <c r="H56" s="1">
        <f>F56*0.4719</f>
        <v>0</v>
      </c>
      <c r="I56" s="60" t="s">
        <v>7</v>
      </c>
      <c r="J56" s="100"/>
    </row>
    <row r="57" spans="1:10" ht="8.25" customHeight="1" x14ac:dyDescent="0.2">
      <c r="B57" s="101"/>
      <c r="C57" s="338"/>
      <c r="D57" s="16"/>
      <c r="E57" s="213"/>
      <c r="F57" s="102"/>
      <c r="G57" s="16"/>
      <c r="H57" s="102"/>
      <c r="I57" s="61"/>
      <c r="J57" s="100"/>
    </row>
    <row r="58" spans="1:10" ht="18.95" customHeight="1" x14ac:dyDescent="0.2">
      <c r="B58" s="101"/>
      <c r="C58" s="700" t="s">
        <v>101</v>
      </c>
      <c r="D58" s="701"/>
      <c r="E58" s="701"/>
      <c r="F58" s="701"/>
      <c r="G58" s="28"/>
      <c r="H58" s="336"/>
      <c r="I58" s="62"/>
      <c r="J58" s="100"/>
    </row>
    <row r="59" spans="1:10" ht="18.95" customHeight="1" x14ac:dyDescent="0.2">
      <c r="B59" s="101"/>
      <c r="C59" s="702" t="s">
        <v>579</v>
      </c>
      <c r="D59" s="703"/>
      <c r="E59" s="195" t="s">
        <v>266</v>
      </c>
      <c r="F59" s="102">
        <f>IF($F$8="no",$F72,IF($F$10&gt;$F$9,$F72,0))</f>
        <v>0</v>
      </c>
      <c r="G59" s="20" t="s">
        <v>35</v>
      </c>
      <c r="H59" s="102">
        <f>F59*0.4719</f>
        <v>0</v>
      </c>
      <c r="I59" s="61" t="s">
        <v>7</v>
      </c>
      <c r="J59" s="100"/>
    </row>
    <row r="60" spans="1:10" ht="18.95" customHeight="1" x14ac:dyDescent="0.2">
      <c r="B60" s="101"/>
      <c r="C60" s="702"/>
      <c r="D60" s="703"/>
      <c r="E60" s="337"/>
      <c r="F60" s="337"/>
      <c r="G60" s="20"/>
      <c r="H60" s="102"/>
      <c r="I60" s="61"/>
      <c r="J60" s="100"/>
    </row>
    <row r="61" spans="1:10" ht="18.95" customHeight="1" x14ac:dyDescent="0.2">
      <c r="B61" s="101"/>
      <c r="C61" s="702"/>
      <c r="D61" s="703"/>
      <c r="E61" s="195" t="s">
        <v>308</v>
      </c>
      <c r="F61" s="102">
        <f>IF($F$11="no",0,$F72)</f>
        <v>0</v>
      </c>
      <c r="G61" s="20" t="s">
        <v>35</v>
      </c>
      <c r="H61" s="102">
        <f>F61*0.4719</f>
        <v>0</v>
      </c>
      <c r="I61" s="61" t="s">
        <v>7</v>
      </c>
      <c r="J61" s="100"/>
    </row>
    <row r="62" spans="1:10" ht="18.95" customHeight="1" x14ac:dyDescent="0.2">
      <c r="B62" s="101"/>
      <c r="C62" s="702"/>
      <c r="D62" s="703"/>
      <c r="E62" s="337"/>
      <c r="F62" s="337"/>
      <c r="G62" s="20"/>
      <c r="H62" s="102"/>
      <c r="I62" s="61"/>
      <c r="J62" s="100"/>
    </row>
    <row r="63" spans="1:10" ht="18" x14ac:dyDescent="0.2">
      <c r="B63" s="101"/>
      <c r="C63" s="702"/>
      <c r="D63" s="703"/>
      <c r="E63" s="195" t="s">
        <v>230</v>
      </c>
      <c r="F63" s="102">
        <f>0.5*$F$6</f>
        <v>0</v>
      </c>
      <c r="G63" s="20" t="s">
        <v>35</v>
      </c>
      <c r="H63" s="102">
        <f>F63*0.4719</f>
        <v>0</v>
      </c>
      <c r="I63" s="61" t="s">
        <v>7</v>
      </c>
      <c r="J63" s="100"/>
    </row>
    <row r="64" spans="1:10" ht="15.75" thickBot="1" x14ac:dyDescent="0.25">
      <c r="B64" s="101"/>
      <c r="C64" s="19"/>
      <c r="D64" s="16"/>
      <c r="E64" s="213"/>
      <c r="F64" s="102"/>
      <c r="G64" s="20"/>
      <c r="H64" s="102"/>
      <c r="I64" s="61"/>
      <c r="J64" s="100"/>
    </row>
    <row r="65" spans="1:10" ht="26.25" customHeight="1" thickBot="1" x14ac:dyDescent="0.25">
      <c r="B65" s="101"/>
      <c r="C65" s="673" t="s">
        <v>226</v>
      </c>
      <c r="D65" s="674"/>
      <c r="E65" s="226" t="str">
        <f>INDEX($E59:$F63,MATCH(MAX($F59:$F63),$F59:$F63,0),1)</f>
        <v>(NO detector and/or setpoint &gt; max)</v>
      </c>
      <c r="F65" s="113">
        <f>MAX(F59:F63)</f>
        <v>0</v>
      </c>
      <c r="G65" s="32" t="s">
        <v>35</v>
      </c>
      <c r="H65" s="1">
        <f>F65*0.4719</f>
        <v>0</v>
      </c>
      <c r="I65" s="60" t="s">
        <v>7</v>
      </c>
      <c r="J65" s="100"/>
    </row>
    <row r="66" spans="1:10" ht="8.25" customHeight="1" x14ac:dyDescent="0.2">
      <c r="B66" s="101"/>
      <c r="C66" s="338"/>
      <c r="D66" s="16"/>
      <c r="E66" s="213"/>
      <c r="F66" s="102"/>
      <c r="G66" s="16"/>
      <c r="H66" s="102"/>
      <c r="I66" s="61"/>
      <c r="J66" s="100"/>
    </row>
    <row r="67" spans="1:10" ht="23.25" customHeight="1" x14ac:dyDescent="0.2">
      <c r="B67" s="101"/>
      <c r="C67" s="675" t="s">
        <v>218</v>
      </c>
      <c r="D67" s="704"/>
      <c r="E67" s="704"/>
      <c r="F67" s="704"/>
      <c r="G67" s="339"/>
      <c r="H67" s="340"/>
      <c r="I67" s="62"/>
      <c r="J67" s="100"/>
    </row>
    <row r="68" spans="1:10" ht="21.95" customHeight="1" x14ac:dyDescent="0.2">
      <c r="B68" s="101"/>
      <c r="C68" s="679" t="s">
        <v>37</v>
      </c>
      <c r="D68" s="678"/>
      <c r="E68" s="195" t="s">
        <v>240</v>
      </c>
      <c r="F68" s="102">
        <f>100*SQRT($F$13)</f>
        <v>0</v>
      </c>
      <c r="G68" s="20" t="s">
        <v>35</v>
      </c>
      <c r="H68" s="102">
        <f>F68*0.4719</f>
        <v>0</v>
      </c>
      <c r="I68" s="61" t="s">
        <v>7</v>
      </c>
      <c r="J68" s="100"/>
    </row>
    <row r="69" spans="1:10" x14ac:dyDescent="0.2">
      <c r="B69" s="101"/>
      <c r="C69" s="679"/>
      <c r="D69" s="678"/>
      <c r="E69" s="346" t="s">
        <v>97</v>
      </c>
      <c r="F69" s="102"/>
      <c r="G69" s="20"/>
      <c r="H69" s="102"/>
      <c r="I69" s="61"/>
      <c r="J69" s="100"/>
    </row>
    <row r="70" spans="1:10" ht="18" x14ac:dyDescent="0.2">
      <c r="B70" s="101"/>
      <c r="C70" s="679"/>
      <c r="D70" s="678"/>
      <c r="E70" s="195" t="s">
        <v>246</v>
      </c>
      <c r="F70" s="102">
        <f>$F$7*0.2</f>
        <v>0</v>
      </c>
      <c r="G70" s="20" t="s">
        <v>35</v>
      </c>
      <c r="H70" s="102">
        <f>F70*0.4719</f>
        <v>0</v>
      </c>
      <c r="I70" s="61" t="s">
        <v>7</v>
      </c>
      <c r="J70" s="100"/>
    </row>
    <row r="71" spans="1:10" ht="15.75" thickBot="1" x14ac:dyDescent="0.25">
      <c r="B71" s="101"/>
      <c r="C71" s="342"/>
      <c r="D71" s="343"/>
      <c r="E71" s="344"/>
      <c r="F71" s="16"/>
      <c r="G71" s="16"/>
      <c r="H71" s="328"/>
      <c r="I71" s="61"/>
      <c r="J71" s="100"/>
    </row>
    <row r="72" spans="1:10" ht="24.75" customHeight="1" thickBot="1" x14ac:dyDescent="0.25">
      <c r="B72" s="101"/>
      <c r="C72" s="673" t="s">
        <v>225</v>
      </c>
      <c r="D72" s="681"/>
      <c r="E72" s="226" t="str">
        <f>INDEX($E68:$F70,MATCH(MAX($F68:$F70),$F68:$F70,0),1)</f>
        <v>(Refrigerant quantity)</v>
      </c>
      <c r="F72" s="111">
        <f>ROUND(MAX(F68:F70),0)</f>
        <v>0</v>
      </c>
      <c r="G72" s="32" t="s">
        <v>35</v>
      </c>
      <c r="H72" s="1">
        <f>F72*0.4719</f>
        <v>0</v>
      </c>
      <c r="I72" s="60" t="s">
        <v>7</v>
      </c>
      <c r="J72" s="100"/>
    </row>
    <row r="73" spans="1:10" ht="15.75" thickBot="1" x14ac:dyDescent="0.25">
      <c r="B73" s="11"/>
      <c r="C73" s="13"/>
      <c r="D73" s="13"/>
      <c r="E73" s="98"/>
      <c r="F73" s="345"/>
      <c r="G73" s="99"/>
      <c r="H73" s="345"/>
      <c r="I73" s="51"/>
      <c r="J73" s="100"/>
    </row>
    <row r="74" spans="1:10" ht="27.95" customHeight="1" x14ac:dyDescent="0.2">
      <c r="B74" s="330"/>
      <c r="C74" s="682" t="str">
        <f>'Facility Information'!$D$69</f>
        <v>IIAR 2-2008 Addendum A (2010-2013)</v>
      </c>
      <c r="D74" s="695"/>
      <c r="E74" s="695"/>
      <c r="F74" s="695"/>
      <c r="G74" s="695"/>
      <c r="H74" s="695"/>
      <c r="I74" s="696"/>
      <c r="J74" s="100"/>
    </row>
    <row r="75" spans="1:10" ht="21.75" customHeight="1" x14ac:dyDescent="0.2">
      <c r="B75" s="101"/>
      <c r="C75" s="692" t="s">
        <v>572</v>
      </c>
      <c r="D75" s="720"/>
      <c r="E75" s="720"/>
      <c r="F75" s="720"/>
      <c r="G75" s="331"/>
      <c r="H75" s="332"/>
      <c r="I75" s="10"/>
      <c r="J75" s="100"/>
    </row>
    <row r="76" spans="1:10" ht="21.95" customHeight="1" x14ac:dyDescent="0.2">
      <c r="A76" s="141"/>
      <c r="B76" s="101"/>
      <c r="C76" s="679" t="s">
        <v>224</v>
      </c>
      <c r="D76" s="686"/>
      <c r="E76" s="195" t="s">
        <v>238</v>
      </c>
      <c r="F76" s="102">
        <f>ROUND($F$18/1.08/(104-'Machinery Room Information'!$F$81),0)</f>
        <v>0</v>
      </c>
      <c r="G76" s="20" t="s">
        <v>35</v>
      </c>
      <c r="H76" s="102">
        <f>F76*0.4719</f>
        <v>0</v>
      </c>
      <c r="I76" s="61" t="s">
        <v>7</v>
      </c>
      <c r="J76" s="100"/>
    </row>
    <row r="77" spans="1:10" x14ac:dyDescent="0.2">
      <c r="A77" s="141"/>
      <c r="B77" s="101"/>
      <c r="C77" s="685"/>
      <c r="D77" s="686"/>
      <c r="E77" s="346" t="s">
        <v>97</v>
      </c>
      <c r="F77" s="102"/>
      <c r="G77" s="20"/>
      <c r="H77" s="102"/>
      <c r="I77" s="61"/>
      <c r="J77" s="100"/>
    </row>
    <row r="78" spans="1:10" ht="18" x14ac:dyDescent="0.2">
      <c r="A78" s="141"/>
      <c r="B78" s="101"/>
      <c r="C78" s="685"/>
      <c r="D78" s="686"/>
      <c r="E78" s="195" t="s">
        <v>237</v>
      </c>
      <c r="F78" s="102">
        <f>ROUND($F$7*20/60,0)</f>
        <v>0</v>
      </c>
      <c r="G78" s="20" t="s">
        <v>35</v>
      </c>
      <c r="H78" s="102">
        <f>F78*0.4719</f>
        <v>0</v>
      </c>
      <c r="I78" s="61" t="s">
        <v>7</v>
      </c>
      <c r="J78" s="100"/>
    </row>
    <row r="79" spans="1:10" ht="15.75" thickBot="1" x14ac:dyDescent="0.25">
      <c r="A79" s="141"/>
      <c r="B79" s="101"/>
      <c r="C79" s="697"/>
      <c r="D79" s="698"/>
      <c r="E79" s="698"/>
      <c r="F79" s="698"/>
      <c r="G79" s="698"/>
      <c r="H79" s="698"/>
      <c r="I79" s="699"/>
      <c r="J79" s="100"/>
    </row>
    <row r="80" spans="1:10" ht="25.5" customHeight="1" thickBot="1" x14ac:dyDescent="0.25">
      <c r="B80" s="101"/>
      <c r="C80" s="673" t="s">
        <v>573</v>
      </c>
      <c r="D80" s="674"/>
      <c r="E80" s="226" t="str">
        <f>INDEX($E76:$F78,MATCH(MAX($F76:$F78),$F76:$F78,0),1)</f>
        <v>(104°F max temp)</v>
      </c>
      <c r="F80" s="112">
        <f>ROUND(MAX(F76:F78),0)</f>
        <v>0</v>
      </c>
      <c r="G80" s="32" t="s">
        <v>35</v>
      </c>
      <c r="H80" s="1">
        <f>F80*0.4719</f>
        <v>0</v>
      </c>
      <c r="I80" s="60" t="s">
        <v>7</v>
      </c>
      <c r="J80" s="100"/>
    </row>
    <row r="81" spans="2:10" ht="5.25" customHeight="1" x14ac:dyDescent="0.2">
      <c r="B81" s="101"/>
      <c r="C81" s="338"/>
      <c r="D81" s="16"/>
      <c r="E81" s="213"/>
      <c r="F81" s="102"/>
      <c r="G81" s="16"/>
      <c r="H81" s="102"/>
      <c r="I81" s="61"/>
      <c r="J81" s="100"/>
    </row>
    <row r="82" spans="2:10" x14ac:dyDescent="0.2">
      <c r="B82" s="101"/>
      <c r="C82" s="700" t="s">
        <v>101</v>
      </c>
      <c r="D82" s="701"/>
      <c r="E82" s="701"/>
      <c r="F82" s="701"/>
      <c r="G82" s="28"/>
      <c r="H82" s="336"/>
      <c r="I82" s="62"/>
      <c r="J82" s="100"/>
    </row>
    <row r="83" spans="2:10" ht="18" x14ac:dyDescent="0.2">
      <c r="B83" s="101"/>
      <c r="C83" s="702" t="s">
        <v>579</v>
      </c>
      <c r="D83" s="703"/>
      <c r="E83" s="195" t="s">
        <v>56</v>
      </c>
      <c r="F83" s="102">
        <v>0</v>
      </c>
      <c r="G83" s="20" t="s">
        <v>35</v>
      </c>
      <c r="H83" s="102">
        <f>F83*0.4719</f>
        <v>0</v>
      </c>
      <c r="I83" s="61" t="s">
        <v>7</v>
      </c>
      <c r="J83" s="100"/>
    </row>
    <row r="84" spans="2:10" x14ac:dyDescent="0.2">
      <c r="B84" s="101"/>
      <c r="C84" s="702"/>
      <c r="D84" s="703"/>
      <c r="E84" s="100"/>
      <c r="F84" s="100"/>
      <c r="G84" s="20"/>
      <c r="H84" s="102"/>
      <c r="I84" s="61"/>
      <c r="J84" s="100"/>
    </row>
    <row r="85" spans="2:10" ht="18" x14ac:dyDescent="0.2">
      <c r="B85" s="101"/>
      <c r="C85" s="702"/>
      <c r="D85" s="703"/>
      <c r="E85" s="195" t="s">
        <v>266</v>
      </c>
      <c r="F85" s="102">
        <f>IF($F$8="no",$F92,IF($F$10&gt;$F$9,$F92,0))</f>
        <v>0</v>
      </c>
      <c r="G85" s="20" t="s">
        <v>35</v>
      </c>
      <c r="H85" s="102">
        <f>F85*0.4719</f>
        <v>0</v>
      </c>
      <c r="I85" s="61" t="s">
        <v>7</v>
      </c>
      <c r="J85" s="100"/>
    </row>
    <row r="86" spans="2:10" ht="15.75" thickBot="1" x14ac:dyDescent="0.25">
      <c r="B86" s="101"/>
      <c r="C86" s="19"/>
      <c r="D86" s="16"/>
      <c r="E86" s="213"/>
      <c r="F86" s="102"/>
      <c r="G86" s="20"/>
      <c r="H86" s="102"/>
      <c r="I86" s="61"/>
      <c r="J86" s="100"/>
    </row>
    <row r="87" spans="2:10" ht="21" customHeight="1" thickBot="1" x14ac:dyDescent="0.25">
      <c r="B87" s="101"/>
      <c r="C87" s="673" t="s">
        <v>226</v>
      </c>
      <c r="D87" s="674"/>
      <c r="E87" s="226" t="str">
        <f>INDEX($E83:$F85,MATCH(MAX($F83:$F85),$F83:$F85,0),1)</f>
        <v>N/A</v>
      </c>
      <c r="F87" s="113">
        <f>MAX(F83:F85)</f>
        <v>0</v>
      </c>
      <c r="G87" s="32" t="s">
        <v>35</v>
      </c>
      <c r="H87" s="1">
        <f>F87*0.4719</f>
        <v>0</v>
      </c>
      <c r="I87" s="60" t="s">
        <v>7</v>
      </c>
      <c r="J87" s="100"/>
    </row>
    <row r="88" spans="2:10" ht="5.25" customHeight="1" x14ac:dyDescent="0.2">
      <c r="B88" s="101"/>
      <c r="C88" s="85"/>
      <c r="D88" s="16"/>
      <c r="E88" s="213"/>
      <c r="F88" s="102"/>
      <c r="G88" s="16"/>
      <c r="H88" s="102"/>
      <c r="I88" s="61"/>
      <c r="J88" s="100"/>
    </row>
    <row r="89" spans="2:10" ht="23.25" customHeight="1" thickBot="1" x14ac:dyDescent="0.25">
      <c r="B89" s="101"/>
      <c r="C89" s="675" t="s">
        <v>13</v>
      </c>
      <c r="D89" s="704"/>
      <c r="E89" s="704"/>
      <c r="F89" s="704"/>
      <c r="G89" s="339"/>
      <c r="H89" s="340"/>
      <c r="I89" s="62"/>
      <c r="J89" s="100"/>
    </row>
    <row r="90" spans="2:10" ht="25.5" customHeight="1" thickBot="1" x14ac:dyDescent="0.25">
      <c r="B90" s="101"/>
      <c r="C90" s="677" t="s">
        <v>225</v>
      </c>
      <c r="D90" s="694"/>
      <c r="E90" s="343" t="s">
        <v>235</v>
      </c>
      <c r="F90" s="65">
        <f>$F$7*20/60</f>
        <v>0</v>
      </c>
      <c r="G90" s="20" t="s">
        <v>35</v>
      </c>
      <c r="H90" s="102">
        <f>F90*0.4719</f>
        <v>0</v>
      </c>
      <c r="I90" s="61" t="s">
        <v>7</v>
      </c>
      <c r="J90" s="100"/>
    </row>
    <row r="91" spans="2:10" ht="15.75" thickBot="1" x14ac:dyDescent="0.25">
      <c r="B91" s="101"/>
      <c r="C91" s="677"/>
      <c r="D91" s="694"/>
      <c r="E91" s="344"/>
      <c r="F91" s="16"/>
      <c r="G91" s="16"/>
      <c r="H91" s="328"/>
      <c r="I91" s="61"/>
      <c r="J91" s="100"/>
    </row>
    <row r="92" spans="2:10" ht="25.5" customHeight="1" thickBot="1" x14ac:dyDescent="0.25">
      <c r="B92" s="101"/>
      <c r="C92" s="673"/>
      <c r="D92" s="674"/>
      <c r="E92" s="226" t="s">
        <v>236</v>
      </c>
      <c r="F92" s="111">
        <f>$F$7*30/60</f>
        <v>0</v>
      </c>
      <c r="G92" s="32" t="s">
        <v>35</v>
      </c>
      <c r="H92" s="1">
        <f>F92*0.4719</f>
        <v>0</v>
      </c>
      <c r="I92" s="60" t="s">
        <v>7</v>
      </c>
      <c r="J92" s="100"/>
    </row>
    <row r="93" spans="2:10" ht="15.75" thickBot="1" x14ac:dyDescent="0.25">
      <c r="B93" s="11"/>
      <c r="C93" s="13"/>
      <c r="D93" s="13"/>
      <c r="E93" s="98"/>
      <c r="F93" s="345"/>
      <c r="G93" s="99"/>
      <c r="H93" s="345"/>
      <c r="I93" s="51"/>
      <c r="J93" s="100"/>
    </row>
    <row r="94" spans="2:10" ht="24.75" customHeight="1" x14ac:dyDescent="0.2">
      <c r="B94" s="330"/>
      <c r="C94" s="682" t="str">
        <f>'Facility Information'!$D$70</f>
        <v>IIAR 2-2014 (2014-2021)</v>
      </c>
      <c r="D94" s="695"/>
      <c r="E94" s="695"/>
      <c r="F94" s="695"/>
      <c r="G94" s="695"/>
      <c r="H94" s="695"/>
      <c r="I94" s="696"/>
      <c r="J94" s="100"/>
    </row>
    <row r="95" spans="2:10" x14ac:dyDescent="0.2">
      <c r="B95" s="101"/>
      <c r="C95" s="692" t="s">
        <v>572</v>
      </c>
      <c r="D95" s="693"/>
      <c r="E95" s="693"/>
      <c r="F95" s="693"/>
      <c r="G95" s="331"/>
      <c r="H95" s="332"/>
      <c r="I95" s="10"/>
      <c r="J95" s="100"/>
    </row>
    <row r="96" spans="2:10" ht="18" x14ac:dyDescent="0.2">
      <c r="B96" s="101"/>
      <c r="C96" s="685" t="s">
        <v>224</v>
      </c>
      <c r="D96" s="686"/>
      <c r="E96" s="195" t="s">
        <v>238</v>
      </c>
      <c r="F96" s="102">
        <f>ROUND($F$18/1.08/(104-'Machinery Room Information'!$F$81),0)</f>
        <v>0</v>
      </c>
      <c r="G96" s="20" t="s">
        <v>35</v>
      </c>
      <c r="H96" s="102">
        <f>F96*0.4719</f>
        <v>0</v>
      </c>
      <c r="I96" s="61" t="s">
        <v>7</v>
      </c>
      <c r="J96" s="100"/>
    </row>
    <row r="97" spans="2:16" x14ac:dyDescent="0.2">
      <c r="B97" s="101"/>
      <c r="C97" s="685"/>
      <c r="D97" s="686"/>
      <c r="E97" s="346"/>
      <c r="F97" s="102"/>
      <c r="G97" s="20"/>
      <c r="H97" s="102"/>
      <c r="I97" s="61"/>
      <c r="J97" s="100"/>
    </row>
    <row r="98" spans="2:16" x14ac:dyDescent="0.2">
      <c r="B98" s="101"/>
      <c r="C98" s="685"/>
      <c r="D98" s="686"/>
      <c r="E98" s="195"/>
      <c r="F98" s="102"/>
      <c r="G98" s="20"/>
      <c r="H98" s="102"/>
      <c r="I98" s="61"/>
      <c r="J98" s="100"/>
    </row>
    <row r="99" spans="2:16" ht="15.75" thickBot="1" x14ac:dyDescent="0.25">
      <c r="B99" s="101"/>
      <c r="C99" s="697"/>
      <c r="D99" s="698"/>
      <c r="E99" s="698"/>
      <c r="F99" s="698"/>
      <c r="G99" s="698"/>
      <c r="H99" s="698"/>
      <c r="I99" s="699"/>
      <c r="J99" s="100"/>
    </row>
    <row r="100" spans="2:16" ht="18.75" thickBot="1" x14ac:dyDescent="0.25">
      <c r="B100" s="101"/>
      <c r="C100" s="673" t="s">
        <v>573</v>
      </c>
      <c r="D100" s="674"/>
      <c r="E100" s="226" t="str">
        <f>INDEX($E96:$F98,MATCH(MAX($F96:$F98),$F96:$F98,0),1)</f>
        <v>(104°F max temp)</v>
      </c>
      <c r="F100" s="112">
        <f>ROUND(MAX(F96:F98),0)</f>
        <v>0</v>
      </c>
      <c r="G100" s="32" t="s">
        <v>35</v>
      </c>
      <c r="H100" s="1">
        <f>F100*0.4719</f>
        <v>0</v>
      </c>
      <c r="I100" s="60" t="s">
        <v>7</v>
      </c>
      <c r="J100" s="100"/>
    </row>
    <row r="101" spans="2:16" x14ac:dyDescent="0.2">
      <c r="B101" s="101"/>
      <c r="C101" s="338"/>
      <c r="D101" s="16"/>
      <c r="E101" s="213"/>
      <c r="F101" s="102"/>
      <c r="G101" s="16"/>
      <c r="H101" s="102"/>
      <c r="I101" s="61"/>
      <c r="J101" s="100"/>
    </row>
    <row r="102" spans="2:16" x14ac:dyDescent="0.2">
      <c r="B102" s="101"/>
      <c r="C102" s="700" t="s">
        <v>101</v>
      </c>
      <c r="D102" s="701"/>
      <c r="E102" s="701"/>
      <c r="F102" s="701"/>
      <c r="G102" s="28"/>
      <c r="H102" s="336"/>
      <c r="I102" s="62"/>
      <c r="J102" s="100"/>
    </row>
    <row r="103" spans="2:16" ht="18" customHeight="1" x14ac:dyDescent="0.2">
      <c r="B103" s="101"/>
      <c r="C103" s="702" t="s">
        <v>579</v>
      </c>
      <c r="D103" s="703"/>
      <c r="E103" s="195" t="s">
        <v>233</v>
      </c>
      <c r="F103" s="102">
        <f>20*$F$12</f>
        <v>0</v>
      </c>
      <c r="G103" s="20" t="s">
        <v>35</v>
      </c>
      <c r="H103" s="102">
        <f>F103*0.4719</f>
        <v>0</v>
      </c>
      <c r="I103" s="61" t="s">
        <v>7</v>
      </c>
      <c r="J103" s="100"/>
    </row>
    <row r="104" spans="2:16" x14ac:dyDescent="0.2">
      <c r="B104" s="101"/>
      <c r="C104" s="702"/>
      <c r="D104" s="703"/>
      <c r="E104" s="335" t="s">
        <v>8</v>
      </c>
      <c r="F104" s="102"/>
      <c r="G104" s="20"/>
      <c r="H104" s="102"/>
      <c r="I104" s="61"/>
      <c r="J104" s="100"/>
      <c r="K104" s="140"/>
      <c r="L104" s="140"/>
      <c r="M104" s="140"/>
      <c r="N104" s="140"/>
      <c r="O104" s="140"/>
      <c r="P104" s="140"/>
    </row>
    <row r="105" spans="2:16" ht="18" x14ac:dyDescent="0.2">
      <c r="B105" s="101"/>
      <c r="C105" s="702"/>
      <c r="D105" s="703"/>
      <c r="E105" s="195" t="s">
        <v>232</v>
      </c>
      <c r="F105" s="102">
        <f>0.5*$F$6</f>
        <v>0</v>
      </c>
      <c r="G105" s="20" t="s">
        <v>35</v>
      </c>
      <c r="H105" s="102">
        <f>F105*0.4719</f>
        <v>0</v>
      </c>
      <c r="I105" s="61" t="s">
        <v>7</v>
      </c>
      <c r="J105" s="100"/>
      <c r="K105" s="140"/>
      <c r="L105" s="140"/>
      <c r="M105" s="140"/>
      <c r="N105" s="140"/>
      <c r="O105" s="140"/>
      <c r="P105" s="140"/>
    </row>
    <row r="106" spans="2:16" x14ac:dyDescent="0.2">
      <c r="B106" s="101"/>
      <c r="C106" s="702"/>
      <c r="D106" s="703"/>
      <c r="E106" s="100"/>
      <c r="F106" s="100"/>
      <c r="G106" s="20"/>
      <c r="H106" s="102"/>
      <c r="I106" s="61"/>
      <c r="J106" s="100"/>
      <c r="K106" s="140"/>
      <c r="L106" s="140"/>
      <c r="M106" s="140"/>
      <c r="N106" s="140"/>
      <c r="O106" s="140"/>
      <c r="P106" s="140"/>
    </row>
    <row r="107" spans="2:16" ht="18" x14ac:dyDescent="0.2">
      <c r="B107" s="101"/>
      <c r="C107" s="702"/>
      <c r="D107" s="703"/>
      <c r="E107" s="195" t="s">
        <v>266</v>
      </c>
      <c r="F107" s="102">
        <f>IF($F$8="no",$F114,IF($F$10&gt;$F$9,$F114,0))</f>
        <v>0</v>
      </c>
      <c r="G107" s="20" t="s">
        <v>35</v>
      </c>
      <c r="H107" s="102">
        <f>F107*0.4719</f>
        <v>0</v>
      </c>
      <c r="I107" s="61" t="s">
        <v>7</v>
      </c>
      <c r="J107" s="100"/>
      <c r="K107" s="140"/>
      <c r="L107" s="140"/>
      <c r="M107" s="140"/>
      <c r="N107" s="140"/>
      <c r="O107" s="140"/>
      <c r="P107" s="140"/>
    </row>
    <row r="108" spans="2:16" ht="15.75" thickBot="1" x14ac:dyDescent="0.25">
      <c r="B108" s="101"/>
      <c r="C108" s="19"/>
      <c r="D108" s="16"/>
      <c r="E108" s="213"/>
      <c r="F108" s="102"/>
      <c r="G108" s="20"/>
      <c r="H108" s="102"/>
      <c r="I108" s="61"/>
      <c r="J108" s="100"/>
      <c r="K108" s="140"/>
      <c r="L108" s="140"/>
      <c r="M108" s="140"/>
      <c r="N108" s="140"/>
      <c r="O108" s="140"/>
      <c r="P108" s="140"/>
    </row>
    <row r="109" spans="2:16" ht="18.75" thickBot="1" x14ac:dyDescent="0.25">
      <c r="B109" s="101"/>
      <c r="C109" s="673" t="s">
        <v>226</v>
      </c>
      <c r="D109" s="674"/>
      <c r="E109" s="226" t="str">
        <f>INDEX($E103:$F107,MATCH(MAX($F103:$F107),$F103:$F107,0),1)</f>
        <v>(20 CFM/person when occupied)</v>
      </c>
      <c r="F109" s="113">
        <f>MAX(F103:F107)</f>
        <v>0</v>
      </c>
      <c r="G109" s="32" t="s">
        <v>35</v>
      </c>
      <c r="H109" s="1">
        <f>F109*0.4719</f>
        <v>0</v>
      </c>
      <c r="I109" s="60" t="s">
        <v>7</v>
      </c>
      <c r="J109" s="100"/>
      <c r="K109" s="140"/>
      <c r="L109" s="140"/>
      <c r="M109" s="140"/>
      <c r="N109" s="140"/>
      <c r="O109" s="140"/>
      <c r="P109" s="140"/>
    </row>
    <row r="110" spans="2:16" x14ac:dyDescent="0.2">
      <c r="B110" s="101"/>
      <c r="C110" s="85"/>
      <c r="D110" s="16"/>
      <c r="E110" s="213"/>
      <c r="F110" s="102"/>
      <c r="G110" s="16"/>
      <c r="H110" s="102"/>
      <c r="I110" s="61"/>
      <c r="J110" s="100"/>
      <c r="K110" s="140"/>
      <c r="L110" s="140"/>
      <c r="M110" s="140"/>
      <c r="N110" s="140"/>
      <c r="O110" s="140"/>
      <c r="P110" s="140"/>
    </row>
    <row r="111" spans="2:16" ht="15.75" thickBot="1" x14ac:dyDescent="0.25">
      <c r="B111" s="101"/>
      <c r="C111" s="675" t="s">
        <v>13</v>
      </c>
      <c r="D111" s="704"/>
      <c r="E111" s="704"/>
      <c r="F111" s="704"/>
      <c r="G111" s="339"/>
      <c r="H111" s="340"/>
      <c r="I111" s="62"/>
      <c r="J111" s="100"/>
      <c r="K111" s="140"/>
      <c r="L111" s="140"/>
      <c r="M111" s="140"/>
      <c r="N111" s="140"/>
      <c r="O111" s="140"/>
      <c r="P111" s="140"/>
    </row>
    <row r="112" spans="2:16" ht="15.75" thickBot="1" x14ac:dyDescent="0.25">
      <c r="B112" s="101"/>
      <c r="C112" s="677" t="s">
        <v>225</v>
      </c>
      <c r="D112" s="694"/>
      <c r="E112" s="343" t="s">
        <v>56</v>
      </c>
      <c r="F112" s="65">
        <v>0</v>
      </c>
      <c r="G112" s="20"/>
      <c r="H112" s="102"/>
      <c r="I112" s="61"/>
      <c r="J112" s="100"/>
      <c r="K112" s="140"/>
      <c r="L112" s="140"/>
      <c r="M112" s="140"/>
      <c r="N112" s="140"/>
      <c r="O112" s="140"/>
      <c r="P112" s="140"/>
    </row>
    <row r="113" spans="2:16" ht="15.75" thickBot="1" x14ac:dyDescent="0.25">
      <c r="B113" s="101"/>
      <c r="C113" s="677"/>
      <c r="D113" s="694"/>
      <c r="E113" s="344"/>
      <c r="F113" s="16"/>
      <c r="G113" s="16"/>
      <c r="H113" s="328"/>
      <c r="I113" s="61"/>
      <c r="J113" s="100"/>
      <c r="K113" s="140"/>
      <c r="L113" s="140"/>
      <c r="M113" s="140"/>
      <c r="N113" s="140"/>
      <c r="O113" s="140"/>
      <c r="P113" s="140"/>
    </row>
    <row r="114" spans="2:16" ht="18.75" thickBot="1" x14ac:dyDescent="0.25">
      <c r="B114" s="101"/>
      <c r="C114" s="673"/>
      <c r="D114" s="674"/>
      <c r="E114" s="226" t="s">
        <v>236</v>
      </c>
      <c r="F114" s="111">
        <f>$F$7*30/60</f>
        <v>0</v>
      </c>
      <c r="G114" s="32" t="s">
        <v>35</v>
      </c>
      <c r="H114" s="1">
        <f>F114*0.4719</f>
        <v>0</v>
      </c>
      <c r="I114" s="60" t="s">
        <v>7</v>
      </c>
      <c r="J114" s="100"/>
      <c r="K114" s="140"/>
      <c r="L114" s="140"/>
      <c r="M114" s="140"/>
      <c r="N114" s="140"/>
      <c r="O114" s="140"/>
      <c r="P114" s="140"/>
    </row>
    <row r="115" spans="2:16" ht="15.75" thickBot="1" x14ac:dyDescent="0.25">
      <c r="B115" s="101"/>
      <c r="C115" s="343"/>
      <c r="D115" s="343"/>
      <c r="E115" s="343"/>
      <c r="F115" s="294"/>
      <c r="G115" s="20"/>
      <c r="H115" s="102"/>
      <c r="I115" s="61"/>
      <c r="J115" s="100"/>
      <c r="K115" s="140"/>
      <c r="L115" s="140"/>
      <c r="M115" s="140"/>
      <c r="N115" s="140"/>
      <c r="O115" s="140"/>
      <c r="P115" s="140"/>
    </row>
    <row r="116" spans="2:16" ht="30" customHeight="1" x14ac:dyDescent="0.2">
      <c r="B116" s="330"/>
      <c r="C116" s="682" t="str">
        <f>'Facility Information'!$D$71</f>
        <v>IIAR 2-2021 (2021-Present)</v>
      </c>
      <c r="D116" s="683"/>
      <c r="E116" s="683"/>
      <c r="F116" s="683"/>
      <c r="G116" s="683"/>
      <c r="H116" s="683"/>
      <c r="I116" s="684"/>
      <c r="J116" s="100"/>
      <c r="K116" s="140"/>
      <c r="M116" s="140"/>
      <c r="N116" s="140"/>
      <c r="O116" s="140"/>
      <c r="P116" s="140"/>
    </row>
    <row r="117" spans="2:16" x14ac:dyDescent="0.2">
      <c r="B117" s="101"/>
      <c r="C117" s="692" t="s">
        <v>572</v>
      </c>
      <c r="D117" s="693"/>
      <c r="E117" s="693"/>
      <c r="F117" s="693"/>
      <c r="G117" s="405"/>
      <c r="H117" s="405"/>
      <c r="I117" s="406"/>
      <c r="J117" s="100"/>
      <c r="K117" s="140"/>
      <c r="L117" s="140"/>
      <c r="M117" s="140"/>
      <c r="N117" s="140"/>
      <c r="O117" s="140"/>
      <c r="P117" s="140"/>
    </row>
    <row r="118" spans="2:16" ht="18" x14ac:dyDescent="0.2">
      <c r="B118" s="101"/>
      <c r="C118" s="685" t="s">
        <v>224</v>
      </c>
      <c r="D118" s="686"/>
      <c r="E118" s="333" t="s">
        <v>238</v>
      </c>
      <c r="F118" s="291">
        <f>ROUND($F$18/1.08/(104-'Machinery Room Information'!$F$81),0)</f>
        <v>0</v>
      </c>
      <c r="G118" s="20" t="s">
        <v>35</v>
      </c>
      <c r="H118" s="102">
        <f>F118*0.4719</f>
        <v>0</v>
      </c>
      <c r="I118" s="61" t="s">
        <v>7</v>
      </c>
      <c r="J118" s="100"/>
      <c r="K118" s="140"/>
      <c r="L118" s="140"/>
      <c r="M118" s="140"/>
      <c r="N118" s="140"/>
      <c r="O118" s="140"/>
      <c r="P118" s="140"/>
    </row>
    <row r="119" spans="2:16" x14ac:dyDescent="0.2">
      <c r="B119" s="101"/>
      <c r="C119" s="685"/>
      <c r="D119" s="686"/>
      <c r="E119" s="348"/>
      <c r="F119" s="290"/>
      <c r="G119" s="20"/>
      <c r="H119" s="102"/>
      <c r="I119" s="61"/>
      <c r="J119" s="100"/>
      <c r="K119" s="140"/>
      <c r="L119" s="140"/>
      <c r="M119" s="140"/>
      <c r="N119" s="140"/>
      <c r="O119" s="140"/>
      <c r="P119" s="140"/>
    </row>
    <row r="120" spans="2:16" x14ac:dyDescent="0.2">
      <c r="B120" s="101"/>
      <c r="C120" s="685"/>
      <c r="D120" s="686"/>
      <c r="E120" s="348"/>
      <c r="F120" s="290"/>
      <c r="G120" s="20"/>
      <c r="H120" s="102"/>
      <c r="I120" s="61"/>
      <c r="J120" s="100"/>
      <c r="K120" s="140"/>
      <c r="L120" s="140"/>
      <c r="M120" s="140"/>
      <c r="N120" s="140"/>
      <c r="O120" s="140"/>
      <c r="P120" s="140"/>
    </row>
    <row r="121" spans="2:16" ht="15.75" thickBot="1" x14ac:dyDescent="0.25">
      <c r="B121" s="101"/>
      <c r="C121" s="347"/>
      <c r="D121" s="348"/>
      <c r="E121" s="348"/>
      <c r="F121" s="292"/>
      <c r="G121" s="20"/>
      <c r="H121" s="102"/>
      <c r="I121" s="61"/>
      <c r="J121" s="100"/>
      <c r="K121" s="140"/>
      <c r="L121" s="140"/>
      <c r="M121" s="140"/>
      <c r="N121" s="140"/>
      <c r="O121" s="140"/>
      <c r="P121" s="140"/>
    </row>
    <row r="122" spans="2:16" ht="18.75" thickBot="1" x14ac:dyDescent="0.25">
      <c r="B122" s="101"/>
      <c r="C122" s="673" t="s">
        <v>573</v>
      </c>
      <c r="D122" s="674"/>
      <c r="E122" s="334" t="str">
        <f>INDEX($E118:$F120,MATCH(MAX($F118:$F120),$F118:$F120,0),1)</f>
        <v>(104°F max temp)</v>
      </c>
      <c r="F122" s="112">
        <f>ROUND(MAX(F118:F120),0)</f>
        <v>0</v>
      </c>
      <c r="G122" s="32" t="s">
        <v>35</v>
      </c>
      <c r="H122" s="1">
        <f>F122*0.4719</f>
        <v>0</v>
      </c>
      <c r="I122" s="60" t="s">
        <v>7</v>
      </c>
      <c r="J122" s="100"/>
      <c r="K122" s="140"/>
      <c r="L122" s="140"/>
      <c r="M122" s="140"/>
      <c r="N122" s="140"/>
      <c r="O122" s="140"/>
      <c r="P122" s="140"/>
    </row>
    <row r="123" spans="2:16" x14ac:dyDescent="0.2">
      <c r="B123" s="101"/>
      <c r="C123" s="303"/>
      <c r="D123" s="334"/>
      <c r="E123" s="334"/>
      <c r="F123" s="293"/>
      <c r="G123" s="32"/>
      <c r="H123" s="1"/>
      <c r="I123" s="37"/>
      <c r="J123" s="100"/>
      <c r="K123" s="140"/>
      <c r="L123" s="140"/>
      <c r="M123" s="140"/>
      <c r="N123" s="140"/>
      <c r="O123" s="140"/>
      <c r="P123" s="140"/>
    </row>
    <row r="124" spans="2:16" x14ac:dyDescent="0.2">
      <c r="B124" s="101"/>
      <c r="C124" s="687"/>
      <c r="D124" s="688"/>
      <c r="E124" s="689" t="s">
        <v>571</v>
      </c>
      <c r="F124" s="688"/>
      <c r="G124" s="20"/>
      <c r="H124" s="102"/>
      <c r="I124" s="61"/>
      <c r="J124" s="100"/>
      <c r="K124" s="140"/>
      <c r="L124" s="140"/>
      <c r="M124" s="140"/>
      <c r="N124" s="140"/>
      <c r="O124" s="140"/>
      <c r="P124" s="140"/>
    </row>
    <row r="125" spans="2:16" ht="18" x14ac:dyDescent="0.2">
      <c r="B125" s="101"/>
      <c r="C125" s="690" t="s">
        <v>579</v>
      </c>
      <c r="D125" s="691"/>
      <c r="E125" s="333" t="s">
        <v>233</v>
      </c>
      <c r="F125" s="291">
        <f>20*$F$12</f>
        <v>0</v>
      </c>
      <c r="G125" s="32" t="s">
        <v>35</v>
      </c>
      <c r="H125" s="102">
        <f>F125*0.4719</f>
        <v>0</v>
      </c>
      <c r="I125" s="61" t="s">
        <v>7</v>
      </c>
      <c r="J125" s="100"/>
      <c r="K125" s="140"/>
      <c r="L125" s="140"/>
      <c r="M125" s="140"/>
      <c r="N125" s="140"/>
      <c r="O125" s="140"/>
      <c r="P125" s="140"/>
    </row>
    <row r="126" spans="2:16" x14ac:dyDescent="0.2">
      <c r="B126" s="101"/>
      <c r="C126" s="690"/>
      <c r="D126" s="691"/>
      <c r="E126" s="335" t="s">
        <v>8</v>
      </c>
      <c r="F126" s="290"/>
      <c r="G126" s="20"/>
      <c r="H126" s="102"/>
      <c r="I126" s="61"/>
      <c r="J126" s="100"/>
      <c r="K126" s="140"/>
      <c r="L126" s="140"/>
      <c r="M126" s="140"/>
      <c r="N126" s="140"/>
      <c r="O126" s="140"/>
      <c r="P126" s="140"/>
    </row>
    <row r="127" spans="2:16" ht="15" customHeight="1" x14ac:dyDescent="0.2">
      <c r="B127" s="101"/>
      <c r="C127" s="690"/>
      <c r="D127" s="691"/>
      <c r="E127" s="333" t="s">
        <v>435</v>
      </c>
      <c r="F127" s="291">
        <f>0.5*$F$6</f>
        <v>0</v>
      </c>
      <c r="G127" s="32" t="s">
        <v>35</v>
      </c>
      <c r="H127" s="102">
        <f>F127*0.4719</f>
        <v>0</v>
      </c>
      <c r="I127" s="61" t="s">
        <v>7</v>
      </c>
      <c r="J127" s="100"/>
      <c r="K127" s="140"/>
      <c r="L127" s="140"/>
      <c r="M127" s="140"/>
      <c r="N127" s="140"/>
      <c r="O127" s="140"/>
      <c r="P127" s="140"/>
    </row>
    <row r="128" spans="2:16" x14ac:dyDescent="0.2">
      <c r="B128" s="101"/>
      <c r="C128" s="690"/>
      <c r="D128" s="691"/>
      <c r="E128" s="348"/>
      <c r="F128" s="290"/>
      <c r="G128" s="20"/>
      <c r="H128" s="102"/>
      <c r="I128" s="61"/>
      <c r="J128" s="100"/>
      <c r="K128" s="140"/>
      <c r="L128" s="140"/>
      <c r="M128" s="140"/>
      <c r="N128" s="140"/>
      <c r="O128" s="140"/>
      <c r="P128" s="140"/>
    </row>
    <row r="129" spans="2:16" ht="18" x14ac:dyDescent="0.2">
      <c r="B129" s="101"/>
      <c r="C129" s="690"/>
      <c r="D129" s="691"/>
      <c r="E129" s="333" t="s">
        <v>266</v>
      </c>
      <c r="F129" s="291">
        <f>IF($F$8="no",$F136,IF($F$10&gt;$F$9,$F136,0))</f>
        <v>0</v>
      </c>
      <c r="G129" s="32" t="s">
        <v>35</v>
      </c>
      <c r="H129" s="102">
        <f>F129*0.4719</f>
        <v>0</v>
      </c>
      <c r="I129" s="61" t="s">
        <v>7</v>
      </c>
      <c r="J129" s="100"/>
      <c r="K129" s="140"/>
      <c r="L129" s="140"/>
      <c r="M129" s="140"/>
      <c r="N129" s="140"/>
      <c r="O129" s="140"/>
      <c r="P129" s="140"/>
    </row>
    <row r="130" spans="2:16" ht="15.75" thickBot="1" x14ac:dyDescent="0.25">
      <c r="B130" s="101"/>
      <c r="C130" s="690"/>
      <c r="D130" s="691"/>
      <c r="E130" s="348"/>
      <c r="F130" s="292"/>
      <c r="G130" s="20"/>
      <c r="H130" s="102"/>
      <c r="I130" s="61"/>
      <c r="J130" s="100"/>
      <c r="K130" s="140"/>
      <c r="L130" s="140"/>
      <c r="M130" s="140"/>
      <c r="N130" s="140"/>
      <c r="O130" s="140"/>
      <c r="P130" s="140"/>
    </row>
    <row r="131" spans="2:16" ht="18.75" thickBot="1" x14ac:dyDescent="0.25">
      <c r="B131" s="101"/>
      <c r="C131" s="673" t="s">
        <v>226</v>
      </c>
      <c r="D131" s="674"/>
      <c r="E131" s="348" t="str">
        <f>INDEX($E125:$F129,MATCH(MAX($F125:$F129),$F125:$F129,0),1)</f>
        <v>(20 CFM/person when occupied)</v>
      </c>
      <c r="F131" s="113">
        <f>MAX(F125:F129)</f>
        <v>0</v>
      </c>
      <c r="G131" s="20" t="s">
        <v>35</v>
      </c>
      <c r="H131" s="102">
        <f>F131*0.4719</f>
        <v>0</v>
      </c>
      <c r="I131" s="61" t="s">
        <v>7</v>
      </c>
      <c r="J131" s="100"/>
      <c r="K131" s="140"/>
      <c r="L131" s="140"/>
      <c r="M131" s="140"/>
      <c r="N131" s="140"/>
      <c r="O131" s="140"/>
      <c r="P131" s="140"/>
    </row>
    <row r="132" spans="2:16" x14ac:dyDescent="0.2">
      <c r="B132" s="101"/>
      <c r="C132" s="303"/>
      <c r="D132" s="350"/>
      <c r="E132" s="175"/>
      <c r="F132" s="386"/>
      <c r="G132" s="104"/>
      <c r="H132" s="103"/>
      <c r="I132" s="37"/>
      <c r="J132" s="100"/>
      <c r="K132" s="140"/>
      <c r="L132" s="140"/>
      <c r="M132" s="140"/>
      <c r="N132" s="140"/>
      <c r="O132" s="140"/>
      <c r="P132" s="140"/>
    </row>
    <row r="133" spans="2:16" ht="15.75" thickBot="1" x14ac:dyDescent="0.25">
      <c r="B133" s="101"/>
      <c r="C133" s="675" t="s">
        <v>13</v>
      </c>
      <c r="D133" s="676"/>
      <c r="E133" s="676"/>
      <c r="F133" s="676"/>
      <c r="G133" s="20"/>
      <c r="H133" s="102"/>
      <c r="I133" s="61"/>
      <c r="J133" s="100"/>
      <c r="K133" s="140"/>
      <c r="L133" s="140"/>
      <c r="M133" s="140"/>
      <c r="N133" s="140"/>
      <c r="O133" s="140"/>
      <c r="P133" s="140"/>
    </row>
    <row r="134" spans="2:16" ht="15.75" thickBot="1" x14ac:dyDescent="0.25">
      <c r="B134" s="101"/>
      <c r="C134" s="677" t="s">
        <v>225</v>
      </c>
      <c r="D134" s="678"/>
      <c r="E134" s="348" t="s">
        <v>56</v>
      </c>
      <c r="F134" s="65">
        <v>0</v>
      </c>
      <c r="G134" s="20"/>
      <c r="H134" s="102"/>
      <c r="I134" s="61"/>
      <c r="J134" s="100"/>
      <c r="K134" s="140"/>
      <c r="L134" s="140"/>
      <c r="M134" s="140"/>
      <c r="N134" s="140"/>
      <c r="O134" s="140"/>
      <c r="P134" s="140"/>
    </row>
    <row r="135" spans="2:16" ht="15.75" thickBot="1" x14ac:dyDescent="0.25">
      <c r="B135" s="101"/>
      <c r="C135" s="679"/>
      <c r="D135" s="678"/>
      <c r="E135" s="348"/>
      <c r="F135" s="294"/>
      <c r="G135" s="20"/>
      <c r="H135" s="102"/>
      <c r="I135" s="61"/>
      <c r="J135" s="100"/>
      <c r="K135" s="140"/>
      <c r="L135" s="140"/>
      <c r="M135" s="140"/>
      <c r="N135" s="140"/>
      <c r="O135" s="140"/>
      <c r="P135" s="140"/>
    </row>
    <row r="136" spans="2:16" ht="18.75" thickBot="1" x14ac:dyDescent="0.25">
      <c r="B136" s="101"/>
      <c r="C136" s="680"/>
      <c r="D136" s="681"/>
      <c r="E136" s="334" t="s">
        <v>236</v>
      </c>
      <c r="F136" s="111">
        <f>$F$7*30/60</f>
        <v>0</v>
      </c>
      <c r="G136" s="32" t="s">
        <v>35</v>
      </c>
      <c r="H136" s="1">
        <f>F136*0.4719</f>
        <v>0</v>
      </c>
      <c r="I136" s="60" t="s">
        <v>7</v>
      </c>
      <c r="J136" s="100"/>
      <c r="K136" s="140"/>
      <c r="L136" s="140"/>
      <c r="M136" s="140"/>
      <c r="N136" s="140"/>
      <c r="O136" s="140"/>
      <c r="P136" s="140"/>
    </row>
    <row r="137" spans="2:16" ht="15.75" thickBot="1" x14ac:dyDescent="0.25">
      <c r="B137" s="11"/>
      <c r="C137" s="261"/>
      <c r="D137" s="13"/>
      <c r="E137" s="98"/>
      <c r="F137" s="385"/>
      <c r="G137" s="99"/>
      <c r="H137" s="345"/>
      <c r="I137" s="51"/>
      <c r="J137" s="100"/>
      <c r="K137" s="140"/>
      <c r="L137" s="140"/>
      <c r="M137" s="140"/>
      <c r="N137" s="140"/>
      <c r="O137" s="140"/>
      <c r="P137" s="140"/>
    </row>
    <row r="138" spans="2:16" ht="21.75" customHeight="1" x14ac:dyDescent="0.2">
      <c r="B138" s="101"/>
      <c r="C138" s="746" t="str">
        <f>'Facility Information'!D72</f>
        <v>IMC (2000-2011)</v>
      </c>
      <c r="D138" s="747"/>
      <c r="E138" s="747"/>
      <c r="F138" s="747"/>
      <c r="G138" s="747"/>
      <c r="H138" s="747"/>
      <c r="I138" s="748"/>
      <c r="J138" s="100"/>
      <c r="K138" s="140"/>
      <c r="L138" s="140"/>
      <c r="M138" s="140"/>
      <c r="N138" s="140"/>
      <c r="O138" s="140"/>
      <c r="P138" s="140"/>
    </row>
    <row r="139" spans="2:16" ht="18.95" customHeight="1" x14ac:dyDescent="0.2">
      <c r="B139" s="53"/>
      <c r="C139" s="692" t="s">
        <v>572</v>
      </c>
      <c r="D139" s="693"/>
      <c r="E139" s="693"/>
      <c r="F139" s="693"/>
      <c r="G139" s="351"/>
      <c r="H139" s="340"/>
      <c r="I139" s="352"/>
      <c r="J139" s="100"/>
    </row>
    <row r="140" spans="2:16" ht="18" x14ac:dyDescent="0.2">
      <c r="B140" s="101"/>
      <c r="C140" s="679" t="s">
        <v>224</v>
      </c>
      <c r="D140" s="678"/>
      <c r="E140" s="195" t="s">
        <v>257</v>
      </c>
      <c r="F140" s="102">
        <f>$F$18/1.08/18</f>
        <v>0</v>
      </c>
      <c r="G140" s="20" t="s">
        <v>35</v>
      </c>
      <c r="H140" s="102">
        <f>F140*0.4719</f>
        <v>0</v>
      </c>
      <c r="I140" s="61" t="s">
        <v>7</v>
      </c>
      <c r="J140" s="100"/>
    </row>
    <row r="141" spans="2:16" ht="15.75" thickBot="1" x14ac:dyDescent="0.25">
      <c r="B141" s="101"/>
      <c r="C141" s="353"/>
      <c r="D141" s="354"/>
      <c r="E141" s="195"/>
      <c r="F141" s="102"/>
      <c r="G141" s="20"/>
      <c r="H141" s="102"/>
      <c r="I141" s="61"/>
      <c r="J141" s="100"/>
    </row>
    <row r="142" spans="2:16" ht="30" customHeight="1" thickBot="1" x14ac:dyDescent="0.25">
      <c r="B142" s="101"/>
      <c r="C142" s="673" t="s">
        <v>573</v>
      </c>
      <c r="D142" s="674"/>
      <c r="E142" s="226" t="str">
        <f>E140</f>
        <v>(Max 18°F temp rise when occupied)</v>
      </c>
      <c r="F142" s="112">
        <f>F140</f>
        <v>0</v>
      </c>
      <c r="G142" s="32" t="s">
        <v>35</v>
      </c>
      <c r="H142" s="1">
        <f>F142*0.4719</f>
        <v>0</v>
      </c>
      <c r="I142" s="60" t="s">
        <v>7</v>
      </c>
      <c r="J142" s="100"/>
    </row>
    <row r="143" spans="2:16" ht="7.5" customHeight="1" x14ac:dyDescent="0.2">
      <c r="B143" s="101"/>
      <c r="C143" s="353"/>
      <c r="D143" s="354"/>
      <c r="E143" s="195"/>
      <c r="F143" s="102"/>
      <c r="G143" s="20"/>
      <c r="H143" s="102"/>
      <c r="I143" s="61"/>
      <c r="J143" s="100"/>
    </row>
    <row r="144" spans="2:16" x14ac:dyDescent="0.2">
      <c r="B144" s="101"/>
      <c r="C144" s="700" t="s">
        <v>247</v>
      </c>
      <c r="D144" s="689"/>
      <c r="E144" s="689"/>
      <c r="F144" s="689"/>
      <c r="G144" s="28"/>
      <c r="H144" s="336"/>
      <c r="I144" s="62"/>
      <c r="J144" s="100"/>
    </row>
    <row r="145" spans="2:11" ht="18" customHeight="1" x14ac:dyDescent="0.2">
      <c r="B145" s="101"/>
      <c r="C145" s="702" t="s">
        <v>579</v>
      </c>
      <c r="D145" s="703"/>
      <c r="E145" s="195" t="s">
        <v>266</v>
      </c>
      <c r="F145" s="102">
        <f>IF($F$8="no",$F156,IF($F$10&gt;$F$9,$F156,0))</f>
        <v>0</v>
      </c>
      <c r="G145" s="20" t="s">
        <v>35</v>
      </c>
      <c r="H145" s="102">
        <f>F145*0.4719</f>
        <v>0</v>
      </c>
      <c r="I145" s="61" t="s">
        <v>7</v>
      </c>
      <c r="J145" s="100"/>
    </row>
    <row r="146" spans="2:11" x14ac:dyDescent="0.2">
      <c r="B146" s="101"/>
      <c r="C146" s="702"/>
      <c r="D146" s="703"/>
      <c r="E146" s="337"/>
      <c r="F146" s="337"/>
      <c r="G146" s="20"/>
      <c r="H146" s="102"/>
      <c r="I146" s="61"/>
      <c r="J146" s="100"/>
    </row>
    <row r="147" spans="2:11" ht="18" x14ac:dyDescent="0.2">
      <c r="B147" s="101"/>
      <c r="C147" s="702"/>
      <c r="D147" s="703"/>
      <c r="E147" s="195" t="s">
        <v>233</v>
      </c>
      <c r="F147" s="102">
        <f>20*$F$12</f>
        <v>0</v>
      </c>
      <c r="G147" s="20" t="s">
        <v>35</v>
      </c>
      <c r="H147" s="102">
        <f>F147*0.4719</f>
        <v>0</v>
      </c>
      <c r="I147" s="61" t="s">
        <v>7</v>
      </c>
      <c r="J147" s="100"/>
    </row>
    <row r="148" spans="2:11" x14ac:dyDescent="0.2">
      <c r="B148" s="101"/>
      <c r="C148" s="702"/>
      <c r="D148" s="703"/>
      <c r="E148" s="335" t="s">
        <v>8</v>
      </c>
      <c r="F148" s="102"/>
      <c r="G148" s="20"/>
      <c r="H148" s="102"/>
      <c r="I148" s="61"/>
      <c r="J148" s="100"/>
    </row>
    <row r="149" spans="2:11" ht="18" x14ac:dyDescent="0.2">
      <c r="B149" s="101"/>
      <c r="C149" s="702"/>
      <c r="D149" s="703"/>
      <c r="E149" s="195" t="s">
        <v>232</v>
      </c>
      <c r="F149" s="102">
        <f>0.5*$F$6</f>
        <v>0</v>
      </c>
      <c r="G149" s="20" t="s">
        <v>35</v>
      </c>
      <c r="H149" s="102">
        <f>F149*0.4719</f>
        <v>0</v>
      </c>
      <c r="I149" s="61" t="s">
        <v>7</v>
      </c>
      <c r="J149" s="100"/>
    </row>
    <row r="150" spans="2:11" ht="15.75" thickBot="1" x14ac:dyDescent="0.25">
      <c r="B150" s="101"/>
      <c r="C150" s="717"/>
      <c r="D150" s="718"/>
      <c r="E150" s="718"/>
      <c r="F150" s="718"/>
      <c r="G150" s="718"/>
      <c r="H150" s="718"/>
      <c r="I150" s="719"/>
      <c r="J150" s="100"/>
    </row>
    <row r="151" spans="2:11" ht="24" customHeight="1" thickBot="1" x14ac:dyDescent="0.25">
      <c r="B151" s="101"/>
      <c r="C151" s="673" t="s">
        <v>226</v>
      </c>
      <c r="D151" s="674"/>
      <c r="E151" s="226" t="str">
        <f>INDEX($E145:$F149,MATCH(MAX($F145:$F149),$F145:$F149,0),1)</f>
        <v>(NO detector and/or setpoint &gt; max)</v>
      </c>
      <c r="F151" s="113">
        <f>MAX(F145:F149)</f>
        <v>0</v>
      </c>
      <c r="G151" s="32" t="s">
        <v>35</v>
      </c>
      <c r="H151" s="1">
        <f>F151*0.4719</f>
        <v>0</v>
      </c>
      <c r="I151" s="60" t="s">
        <v>7</v>
      </c>
      <c r="J151" s="100"/>
    </row>
    <row r="152" spans="2:11" ht="8.25" customHeight="1" x14ac:dyDescent="0.2">
      <c r="B152" s="101"/>
      <c r="C152" s="721"/>
      <c r="D152" s="722"/>
      <c r="E152" s="722"/>
      <c r="F152" s="722"/>
      <c r="G152" s="722"/>
      <c r="H152" s="722"/>
      <c r="I152" s="723"/>
      <c r="J152" s="100"/>
    </row>
    <row r="153" spans="2:11" ht="23.25" customHeight="1" x14ac:dyDescent="0.2">
      <c r="B153" s="101"/>
      <c r="C153" s="675" t="s">
        <v>13</v>
      </c>
      <c r="D153" s="704"/>
      <c r="E153" s="704"/>
      <c r="F153" s="704"/>
      <c r="G153" s="339"/>
      <c r="H153" s="340"/>
      <c r="I153" s="62"/>
      <c r="J153" s="100"/>
    </row>
    <row r="154" spans="2:11" ht="18" x14ac:dyDescent="0.2">
      <c r="B154" s="101"/>
      <c r="C154" s="679" t="s">
        <v>37</v>
      </c>
      <c r="D154" s="678"/>
      <c r="E154" s="195" t="s">
        <v>240</v>
      </c>
      <c r="F154" s="102">
        <f>100*SQRT($F$13)</f>
        <v>0</v>
      </c>
      <c r="G154" s="20" t="s">
        <v>35</v>
      </c>
      <c r="H154" s="328"/>
      <c r="I154" s="61"/>
      <c r="J154" s="100"/>
    </row>
    <row r="155" spans="2:11" ht="15.75" thickBot="1" x14ac:dyDescent="0.25">
      <c r="B155" s="101"/>
      <c r="C155" s="342"/>
      <c r="D155" s="343"/>
      <c r="E155" s="344"/>
      <c r="F155" s="16"/>
      <c r="G155" s="16"/>
      <c r="H155" s="328"/>
      <c r="I155" s="61"/>
      <c r="J155" s="100"/>
    </row>
    <row r="156" spans="2:11" ht="27.95" customHeight="1" thickBot="1" x14ac:dyDescent="0.25">
      <c r="B156" s="101"/>
      <c r="C156" s="673" t="s">
        <v>225</v>
      </c>
      <c r="D156" s="674"/>
      <c r="E156" s="226" t="str">
        <f>E154</f>
        <v>(Refrigerant quantity)</v>
      </c>
      <c r="F156" s="111">
        <f>F154</f>
        <v>0</v>
      </c>
      <c r="G156" s="32" t="s">
        <v>35</v>
      </c>
      <c r="H156" s="1">
        <f>F156*0.4719</f>
        <v>0</v>
      </c>
      <c r="I156" s="60" t="s">
        <v>7</v>
      </c>
      <c r="J156" s="100"/>
    </row>
    <row r="157" spans="2:11" ht="15.75" thickBot="1" x14ac:dyDescent="0.25">
      <c r="B157" s="11"/>
      <c r="C157" s="13"/>
      <c r="D157" s="13"/>
      <c r="E157" s="13"/>
      <c r="F157" s="13"/>
      <c r="G157" s="13"/>
      <c r="H157" s="327"/>
      <c r="I157" s="14"/>
      <c r="J157" s="100"/>
    </row>
    <row r="158" spans="2:11" ht="23.25" customHeight="1" x14ac:dyDescent="0.2">
      <c r="B158" s="330"/>
      <c r="C158" s="682" t="str">
        <f>'Facility Information'!D73</f>
        <v>IMC (2012-Present)</v>
      </c>
      <c r="D158" s="695"/>
      <c r="E158" s="695"/>
      <c r="F158" s="695"/>
      <c r="G158" s="695"/>
      <c r="H158" s="695"/>
      <c r="I158" s="696"/>
      <c r="J158" s="100"/>
      <c r="K158" s="131"/>
    </row>
    <row r="159" spans="2:11" s="128" customFormat="1" ht="18" customHeight="1" x14ac:dyDescent="0.2">
      <c r="B159" s="53"/>
      <c r="C159" s="692" t="s">
        <v>572</v>
      </c>
      <c r="D159" s="693"/>
      <c r="E159" s="693"/>
      <c r="F159" s="693"/>
      <c r="G159" s="351"/>
      <c r="H159" s="340"/>
      <c r="I159" s="352"/>
      <c r="J159" s="301"/>
    </row>
    <row r="160" spans="2:11" ht="18" x14ac:dyDescent="0.2">
      <c r="B160" s="101"/>
      <c r="C160" s="679" t="s">
        <v>224</v>
      </c>
      <c r="D160" s="686"/>
      <c r="E160" s="195" t="s">
        <v>257</v>
      </c>
      <c r="F160" s="102">
        <f>$F$18/1.08/18</f>
        <v>0</v>
      </c>
      <c r="G160" s="20" t="s">
        <v>35</v>
      </c>
      <c r="H160" s="102">
        <f>F160*0.4719</f>
        <v>0</v>
      </c>
      <c r="I160" s="61" t="s">
        <v>7</v>
      </c>
      <c r="J160" s="100"/>
    </row>
    <row r="161" spans="2:11" ht="15.75" thickBot="1" x14ac:dyDescent="0.25">
      <c r="B161" s="101"/>
      <c r="C161" s="717"/>
      <c r="D161" s="718"/>
      <c r="E161" s="718"/>
      <c r="F161" s="718"/>
      <c r="G161" s="718"/>
      <c r="H161" s="718"/>
      <c r="I161" s="719"/>
      <c r="J161" s="100"/>
    </row>
    <row r="162" spans="2:11" ht="27" customHeight="1" thickBot="1" x14ac:dyDescent="0.25">
      <c r="B162" s="101"/>
      <c r="C162" s="673" t="s">
        <v>573</v>
      </c>
      <c r="D162" s="674"/>
      <c r="E162" s="226" t="str">
        <f>E160</f>
        <v>(Max 18°F temp rise when occupied)</v>
      </c>
      <c r="F162" s="112">
        <f>F160</f>
        <v>0</v>
      </c>
      <c r="G162" s="32" t="s">
        <v>35</v>
      </c>
      <c r="H162" s="1">
        <f>F162*0.4719</f>
        <v>0</v>
      </c>
      <c r="I162" s="60" t="s">
        <v>7</v>
      </c>
      <c r="J162" s="100"/>
    </row>
    <row r="163" spans="2:11" ht="7.5" customHeight="1" x14ac:dyDescent="0.2">
      <c r="B163" s="101"/>
      <c r="C163" s="338"/>
      <c r="D163" s="16"/>
      <c r="E163" s="213"/>
      <c r="F163" s="102"/>
      <c r="G163" s="16"/>
      <c r="H163" s="102"/>
      <c r="I163" s="61"/>
      <c r="J163" s="100"/>
    </row>
    <row r="164" spans="2:11" ht="18.95" customHeight="1" x14ac:dyDescent="0.2">
      <c r="B164" s="101"/>
      <c r="C164" s="700" t="s">
        <v>247</v>
      </c>
      <c r="D164" s="701"/>
      <c r="E164" s="701"/>
      <c r="F164" s="701"/>
      <c r="G164" s="28"/>
      <c r="H164" s="336"/>
      <c r="I164" s="62"/>
      <c r="J164" s="100"/>
    </row>
    <row r="165" spans="2:11" ht="18" x14ac:dyDescent="0.2">
      <c r="B165" s="101"/>
      <c r="C165" s="702" t="s">
        <v>579</v>
      </c>
      <c r="D165" s="703"/>
      <c r="E165" s="195" t="s">
        <v>266</v>
      </c>
      <c r="F165" s="102">
        <f>IF($F$8="no",$F178,IF($F$10&gt;$F$9,$F178,0))</f>
        <v>0</v>
      </c>
      <c r="G165" s="20" t="s">
        <v>35</v>
      </c>
      <c r="H165" s="102">
        <f>F165*0.4719</f>
        <v>0</v>
      </c>
      <c r="I165" s="61" t="s">
        <v>7</v>
      </c>
      <c r="J165" s="100"/>
    </row>
    <row r="166" spans="2:11" x14ac:dyDescent="0.2">
      <c r="B166" s="101"/>
      <c r="C166" s="702"/>
      <c r="D166" s="703"/>
      <c r="E166" s="335" t="s">
        <v>8</v>
      </c>
      <c r="F166" s="102"/>
      <c r="G166" s="20"/>
      <c r="H166" s="102"/>
      <c r="I166" s="61"/>
      <c r="J166" s="100"/>
      <c r="K166" s="133"/>
    </row>
    <row r="167" spans="2:11" ht="18" x14ac:dyDescent="0.2">
      <c r="B167" s="101"/>
      <c r="C167" s="702"/>
      <c r="D167" s="703"/>
      <c r="E167" s="195" t="s">
        <v>233</v>
      </c>
      <c r="F167" s="102">
        <f>20*$F$12</f>
        <v>0</v>
      </c>
      <c r="G167" s="20" t="s">
        <v>35</v>
      </c>
      <c r="H167" s="102">
        <f>F167*0.4719</f>
        <v>0</v>
      </c>
      <c r="I167" s="61" t="s">
        <v>7</v>
      </c>
      <c r="J167" s="100"/>
    </row>
    <row r="168" spans="2:11" x14ac:dyDescent="0.2">
      <c r="B168" s="101"/>
      <c r="C168" s="702"/>
      <c r="D168" s="703"/>
      <c r="E168" s="335" t="s">
        <v>8</v>
      </c>
      <c r="F168" s="102"/>
      <c r="G168" s="20"/>
      <c r="H168" s="102"/>
      <c r="I168" s="61"/>
      <c r="J168" s="100"/>
    </row>
    <row r="169" spans="2:11" ht="18" x14ac:dyDescent="0.2">
      <c r="B169" s="101"/>
      <c r="C169" s="702"/>
      <c r="D169" s="703"/>
      <c r="E169" s="195" t="s">
        <v>232</v>
      </c>
      <c r="F169" s="102">
        <f>0.5*$F$6</f>
        <v>0</v>
      </c>
      <c r="G169" s="20" t="s">
        <v>35</v>
      </c>
      <c r="H169" s="102">
        <f>F169*0.4719</f>
        <v>0</v>
      </c>
      <c r="I169" s="61" t="s">
        <v>7</v>
      </c>
      <c r="J169" s="100"/>
    </row>
    <row r="170" spans="2:11" ht="15.75" thickBot="1" x14ac:dyDescent="0.25">
      <c r="B170" s="101"/>
      <c r="C170" s="717"/>
      <c r="D170" s="718"/>
      <c r="E170" s="718"/>
      <c r="F170" s="718"/>
      <c r="G170" s="718"/>
      <c r="H170" s="718"/>
      <c r="I170" s="719"/>
      <c r="J170" s="100"/>
    </row>
    <row r="171" spans="2:11" ht="27.95" customHeight="1" thickBot="1" x14ac:dyDescent="0.25">
      <c r="B171" s="101"/>
      <c r="C171" s="673" t="s">
        <v>226</v>
      </c>
      <c r="D171" s="674"/>
      <c r="E171" s="226" t="str">
        <f>INDEX($E165:$F169,MATCH(MAX($F165:$F169),$F165:$F169,0),1)</f>
        <v>(NO detector and/or setpoint &gt; max)</v>
      </c>
      <c r="F171" s="113">
        <f>MAX(F165:F169)</f>
        <v>0</v>
      </c>
      <c r="G171" s="32" t="s">
        <v>35</v>
      </c>
      <c r="H171" s="1">
        <f>F171*0.4719</f>
        <v>0</v>
      </c>
      <c r="I171" s="60" t="s">
        <v>7</v>
      </c>
      <c r="J171" s="100"/>
    </row>
    <row r="172" spans="2:11" ht="6.75" customHeight="1" x14ac:dyDescent="0.2">
      <c r="B172" s="101"/>
      <c r="C172" s="338"/>
      <c r="D172" s="16"/>
      <c r="E172" s="213"/>
      <c r="F172" s="102"/>
      <c r="G172" s="16"/>
      <c r="H172" s="102"/>
      <c r="I172" s="61"/>
      <c r="J172" s="100"/>
    </row>
    <row r="173" spans="2:11" ht="23.25" customHeight="1" x14ac:dyDescent="0.2">
      <c r="B173" s="101"/>
      <c r="C173" s="675" t="s">
        <v>13</v>
      </c>
      <c r="D173" s="704"/>
      <c r="E173" s="704"/>
      <c r="F173" s="704"/>
      <c r="G173" s="355"/>
      <c r="H173" s="340"/>
      <c r="I173" s="62"/>
      <c r="J173" s="100"/>
    </row>
    <row r="174" spans="2:11" ht="18" x14ac:dyDescent="0.2">
      <c r="B174" s="101"/>
      <c r="C174" s="679" t="s">
        <v>37</v>
      </c>
      <c r="D174" s="686"/>
      <c r="E174" s="195" t="s">
        <v>244</v>
      </c>
      <c r="F174" s="102">
        <f>100*SQRT($F$13)</f>
        <v>0</v>
      </c>
      <c r="G174" s="20" t="s">
        <v>35</v>
      </c>
      <c r="H174" s="102">
        <f>F174*0.4719</f>
        <v>0</v>
      </c>
      <c r="I174" s="61" t="s">
        <v>7</v>
      </c>
      <c r="J174" s="100"/>
    </row>
    <row r="175" spans="2:11" x14ac:dyDescent="0.2">
      <c r="B175" s="101"/>
      <c r="C175" s="685"/>
      <c r="D175" s="686"/>
      <c r="E175" s="335"/>
      <c r="F175" s="16"/>
      <c r="G175" s="16"/>
      <c r="H175" s="328"/>
      <c r="I175" s="61"/>
      <c r="J175" s="100"/>
    </row>
    <row r="176" spans="2:11" ht="18" x14ac:dyDescent="0.2">
      <c r="B176" s="101"/>
      <c r="C176" s="685"/>
      <c r="D176" s="686"/>
      <c r="E176" s="195" t="s">
        <v>245</v>
      </c>
      <c r="F176" s="102">
        <f>$F$7*30/60</f>
        <v>0</v>
      </c>
      <c r="G176" s="20" t="s">
        <v>35</v>
      </c>
      <c r="H176" s="102">
        <f>F176*0.4719</f>
        <v>0</v>
      </c>
      <c r="I176" s="61" t="s">
        <v>7</v>
      </c>
      <c r="J176" s="100"/>
    </row>
    <row r="177" spans="2:11" ht="15.75" thickBot="1" x14ac:dyDescent="0.25">
      <c r="B177" s="101"/>
      <c r="C177" s="697"/>
      <c r="D177" s="698"/>
      <c r="E177" s="698"/>
      <c r="F177" s="698"/>
      <c r="G177" s="698"/>
      <c r="H177" s="698"/>
      <c r="I177" s="699"/>
      <c r="J177" s="100"/>
    </row>
    <row r="178" spans="2:11" ht="25.5" customHeight="1" thickBot="1" x14ac:dyDescent="0.25">
      <c r="B178" s="101"/>
      <c r="C178" s="673" t="s">
        <v>225</v>
      </c>
      <c r="D178" s="674"/>
      <c r="E178" s="226" t="str">
        <f>IF('Facility Information'!$C$11="Ammonia", 'Machinery Room Summary'!E176,'Machinery Room Summary'!E174)</f>
        <v>(Non-ammonia refrigerant qty)</v>
      </c>
      <c r="F178" s="111">
        <f>IF('Facility Information'!$C$11="Ammonia", 'Machinery Room Summary'!F176,'Machinery Room Summary'!F174)</f>
        <v>0</v>
      </c>
      <c r="G178" s="32" t="s">
        <v>35</v>
      </c>
      <c r="H178" s="1">
        <f>F178*0.4719</f>
        <v>0</v>
      </c>
      <c r="I178" s="60" t="s">
        <v>7</v>
      </c>
      <c r="J178" s="100"/>
    </row>
    <row r="179" spans="2:11" ht="15.75" thickBot="1" x14ac:dyDescent="0.25">
      <c r="B179" s="11"/>
      <c r="C179" s="12"/>
      <c r="D179" s="12"/>
      <c r="E179" s="12"/>
      <c r="F179" s="12"/>
      <c r="G179" s="12"/>
      <c r="H179" s="356"/>
      <c r="I179" s="357"/>
      <c r="J179" s="100"/>
    </row>
    <row r="180" spans="2:11" ht="21.95" customHeight="1" x14ac:dyDescent="0.2">
      <c r="B180" s="330"/>
      <c r="C180" s="682" t="str">
        <f>'Facility Information'!D74</f>
        <v>ASHRAE 15 (1992-2000)</v>
      </c>
      <c r="D180" s="695"/>
      <c r="E180" s="695"/>
      <c r="F180" s="695"/>
      <c r="G180" s="695"/>
      <c r="H180" s="695"/>
      <c r="I180" s="696"/>
      <c r="J180" s="100"/>
    </row>
    <row r="181" spans="2:11" ht="19.5" customHeight="1" x14ac:dyDescent="0.2">
      <c r="B181" s="53"/>
      <c r="C181" s="692" t="s">
        <v>572</v>
      </c>
      <c r="D181" s="693"/>
      <c r="E181" s="693"/>
      <c r="F181" s="693"/>
      <c r="G181" s="358"/>
      <c r="H181" s="340"/>
      <c r="I181" s="352"/>
      <c r="J181" s="100"/>
    </row>
    <row r="182" spans="2:11" ht="18" customHeight="1" x14ac:dyDescent="0.2">
      <c r="B182" s="101"/>
      <c r="C182" s="679" t="s">
        <v>224</v>
      </c>
      <c r="D182" s="686"/>
      <c r="E182" s="195" t="s">
        <v>257</v>
      </c>
      <c r="F182" s="102">
        <f>$F$18/1.08/18</f>
        <v>0</v>
      </c>
      <c r="G182" s="20" t="s">
        <v>35</v>
      </c>
      <c r="H182" s="102">
        <f>F182*0.4719</f>
        <v>0</v>
      </c>
      <c r="I182" s="61" t="s">
        <v>7</v>
      </c>
      <c r="J182" s="100"/>
    </row>
    <row r="183" spans="2:11" ht="14.25" customHeight="1" thickBot="1" x14ac:dyDescent="0.25">
      <c r="B183" s="101"/>
      <c r="C183" s="353"/>
      <c r="D183" s="354"/>
      <c r="E183" s="335"/>
      <c r="F183" s="102"/>
      <c r="G183" s="20"/>
      <c r="H183" s="102"/>
      <c r="I183" s="61"/>
      <c r="J183" s="100"/>
    </row>
    <row r="184" spans="2:11" ht="24" customHeight="1" thickBot="1" x14ac:dyDescent="0.25">
      <c r="B184" s="101"/>
      <c r="C184" s="673" t="s">
        <v>573</v>
      </c>
      <c r="D184" s="674"/>
      <c r="E184" s="226" t="str">
        <f>E182</f>
        <v>(Max 18°F temp rise when occupied)</v>
      </c>
      <c r="F184" s="112">
        <f>F182</f>
        <v>0</v>
      </c>
      <c r="G184" s="32" t="s">
        <v>35</v>
      </c>
      <c r="H184" s="1">
        <f>F184*0.4719</f>
        <v>0</v>
      </c>
      <c r="I184" s="60" t="s">
        <v>7</v>
      </c>
      <c r="J184" s="100"/>
    </row>
    <row r="185" spans="2:11" ht="6" customHeight="1" x14ac:dyDescent="0.2">
      <c r="B185" s="101"/>
      <c r="C185" s="19"/>
      <c r="D185" s="16"/>
      <c r="E185" s="335"/>
      <c r="F185" s="102"/>
      <c r="G185" s="20"/>
      <c r="H185" s="102"/>
      <c r="I185" s="61"/>
      <c r="J185" s="100"/>
      <c r="K185" s="131"/>
    </row>
    <row r="186" spans="2:11" ht="18.95" customHeight="1" x14ac:dyDescent="0.2">
      <c r="B186" s="101"/>
      <c r="C186" s="700" t="s">
        <v>101</v>
      </c>
      <c r="D186" s="701"/>
      <c r="E186" s="701"/>
      <c r="F186" s="701"/>
      <c r="G186" s="28"/>
      <c r="H186" s="336"/>
      <c r="I186" s="62"/>
      <c r="J186" s="100"/>
    </row>
    <row r="187" spans="2:11" ht="18.95" customHeight="1" x14ac:dyDescent="0.2">
      <c r="B187" s="101"/>
      <c r="C187" s="702" t="s">
        <v>579</v>
      </c>
      <c r="D187" s="703"/>
      <c r="E187" s="195" t="s">
        <v>266</v>
      </c>
      <c r="F187" s="102">
        <f>IF($F$8="no",$F198,IF($F$10&gt;$F$9,$F198,0))</f>
        <v>0</v>
      </c>
      <c r="G187" s="20" t="s">
        <v>35</v>
      </c>
      <c r="H187" s="102">
        <f>F187*0.4719</f>
        <v>0</v>
      </c>
      <c r="I187" s="61" t="s">
        <v>7</v>
      </c>
      <c r="J187" s="100"/>
    </row>
    <row r="188" spans="2:11" x14ac:dyDescent="0.2">
      <c r="B188" s="101"/>
      <c r="C188" s="702"/>
      <c r="D188" s="703"/>
      <c r="E188" s="335" t="s">
        <v>8</v>
      </c>
      <c r="F188" s="337"/>
      <c r="G188" s="20"/>
      <c r="H188" s="102"/>
      <c r="I188" s="61"/>
      <c r="J188" s="100"/>
    </row>
    <row r="189" spans="2:11" ht="18" x14ac:dyDescent="0.2">
      <c r="B189" s="101"/>
      <c r="C189" s="702"/>
      <c r="D189" s="703"/>
      <c r="E189" s="195" t="s">
        <v>233</v>
      </c>
      <c r="F189" s="102">
        <f>20*$F$12</f>
        <v>0</v>
      </c>
      <c r="G189" s="20" t="s">
        <v>35</v>
      </c>
      <c r="H189" s="102">
        <f>F189*0.4719</f>
        <v>0</v>
      </c>
      <c r="I189" s="61" t="s">
        <v>7</v>
      </c>
      <c r="J189" s="100"/>
    </row>
    <row r="190" spans="2:11" x14ac:dyDescent="0.2">
      <c r="B190" s="101"/>
      <c r="C190" s="702"/>
      <c r="D190" s="703"/>
      <c r="E190" s="335" t="s">
        <v>8</v>
      </c>
      <c r="F190" s="102"/>
      <c r="G190" s="20"/>
      <c r="H190" s="102"/>
      <c r="I190" s="61"/>
      <c r="J190" s="100"/>
    </row>
    <row r="191" spans="2:11" ht="18.95" customHeight="1" x14ac:dyDescent="0.2">
      <c r="B191" s="101"/>
      <c r="C191" s="702"/>
      <c r="D191" s="703"/>
      <c r="E191" s="195" t="s">
        <v>232</v>
      </c>
      <c r="F191" s="102">
        <f>0.5*$F$6</f>
        <v>0</v>
      </c>
      <c r="G191" s="20" t="s">
        <v>35</v>
      </c>
      <c r="H191" s="102">
        <f>F191*0.4719</f>
        <v>0</v>
      </c>
      <c r="I191" s="61" t="s">
        <v>7</v>
      </c>
      <c r="J191" s="100"/>
    </row>
    <row r="192" spans="2:11" ht="15.75" thickBot="1" x14ac:dyDescent="0.25">
      <c r="B192" s="101"/>
      <c r="C192" s="19"/>
      <c r="D192" s="16"/>
      <c r="E192" s="213"/>
      <c r="F192" s="102"/>
      <c r="G192" s="20"/>
      <c r="H192" s="102"/>
      <c r="I192" s="61"/>
      <c r="J192" s="100"/>
    </row>
    <row r="193" spans="2:11" ht="23.25" customHeight="1" thickBot="1" x14ac:dyDescent="0.25">
      <c r="B193" s="101"/>
      <c r="C193" s="673" t="s">
        <v>226</v>
      </c>
      <c r="D193" s="674"/>
      <c r="E193" s="226" t="str">
        <f>INDEX($E187:$F191,MATCH(MAX($F187:$F191),$F187:$F191,0),1)</f>
        <v>(NO detector and/or setpoint &gt; max)</v>
      </c>
      <c r="F193" s="113">
        <f>MAX(F187:F191)</f>
        <v>0</v>
      </c>
      <c r="G193" s="32" t="s">
        <v>35</v>
      </c>
      <c r="H193" s="1">
        <f>F193*0.4719</f>
        <v>0</v>
      </c>
      <c r="I193" s="60" t="s">
        <v>7</v>
      </c>
      <c r="J193" s="100"/>
    </row>
    <row r="194" spans="2:11" ht="6" customHeight="1" x14ac:dyDescent="0.2">
      <c r="B194" s="101"/>
      <c r="C194" s="359"/>
      <c r="D194" s="213"/>
      <c r="E194" s="213"/>
      <c r="F194" s="102"/>
      <c r="G194" s="20"/>
      <c r="H194" s="102"/>
      <c r="I194" s="61"/>
      <c r="J194" s="100"/>
    </row>
    <row r="195" spans="2:11" ht="23.25" customHeight="1" x14ac:dyDescent="0.2">
      <c r="B195" s="101"/>
      <c r="C195" s="675" t="s">
        <v>13</v>
      </c>
      <c r="D195" s="704"/>
      <c r="E195" s="704"/>
      <c r="F195" s="704"/>
      <c r="G195" s="339"/>
      <c r="H195" s="340"/>
      <c r="I195" s="62"/>
      <c r="J195" s="100"/>
    </row>
    <row r="196" spans="2:11" x14ac:dyDescent="0.2">
      <c r="B196" s="101"/>
      <c r="C196" s="679" t="s">
        <v>37</v>
      </c>
      <c r="D196" s="678"/>
      <c r="E196" s="195" t="s">
        <v>240</v>
      </c>
      <c r="F196" s="102">
        <f>100*SQRT($F$13)</f>
        <v>0</v>
      </c>
      <c r="G196" s="16"/>
      <c r="H196" s="328"/>
      <c r="I196" s="61"/>
      <c r="J196" s="100"/>
    </row>
    <row r="197" spans="2:11" ht="15.75" thickBot="1" x14ac:dyDescent="0.25">
      <c r="B197" s="101"/>
      <c r="C197" s="342"/>
      <c r="D197" s="343"/>
      <c r="E197" s="344"/>
      <c r="F197" s="16"/>
      <c r="G197" s="16"/>
      <c r="H197" s="328"/>
      <c r="I197" s="61"/>
      <c r="J197" s="100"/>
    </row>
    <row r="198" spans="2:11" ht="27.95" customHeight="1" thickBot="1" x14ac:dyDescent="0.25">
      <c r="B198" s="101"/>
      <c r="C198" s="673" t="s">
        <v>225</v>
      </c>
      <c r="D198" s="681"/>
      <c r="E198" s="226" t="str">
        <f>E196</f>
        <v>(Refrigerant quantity)</v>
      </c>
      <c r="F198" s="111">
        <f>F196</f>
        <v>0</v>
      </c>
      <c r="G198" s="32" t="s">
        <v>35</v>
      </c>
      <c r="H198" s="1">
        <f>F198*0.4719</f>
        <v>0</v>
      </c>
      <c r="I198" s="60" t="s">
        <v>7</v>
      </c>
      <c r="J198" s="100"/>
    </row>
    <row r="199" spans="2:11" ht="15.75" thickBot="1" x14ac:dyDescent="0.25">
      <c r="B199" s="101"/>
      <c r="C199" s="16"/>
      <c r="D199" s="16"/>
      <c r="E199" s="213"/>
      <c r="F199" s="102"/>
      <c r="G199" s="16"/>
      <c r="H199" s="102"/>
      <c r="I199" s="61"/>
      <c r="J199" s="100"/>
    </row>
    <row r="200" spans="2:11" ht="21.95" customHeight="1" x14ac:dyDescent="0.2">
      <c r="B200" s="330"/>
      <c r="C200" s="682" t="str">
        <f>'Facility Information'!D75</f>
        <v>ASHRAE 15 (2001-Present)</v>
      </c>
      <c r="D200" s="695"/>
      <c r="E200" s="695"/>
      <c r="F200" s="695"/>
      <c r="G200" s="695"/>
      <c r="H200" s="695"/>
      <c r="I200" s="696"/>
      <c r="J200" s="100"/>
    </row>
    <row r="201" spans="2:11" ht="19.5" customHeight="1" x14ac:dyDescent="0.2">
      <c r="B201" s="101"/>
      <c r="C201" s="692" t="s">
        <v>572</v>
      </c>
      <c r="D201" s="693"/>
      <c r="E201" s="693"/>
      <c r="F201" s="693"/>
      <c r="G201" s="358"/>
      <c r="H201" s="340"/>
      <c r="I201" s="352"/>
      <c r="J201" s="100"/>
    </row>
    <row r="202" spans="2:11" ht="18" customHeight="1" x14ac:dyDescent="0.2">
      <c r="B202" s="101"/>
      <c r="C202" s="679" t="s">
        <v>224</v>
      </c>
      <c r="D202" s="686"/>
      <c r="E202" s="195" t="s">
        <v>257</v>
      </c>
      <c r="F202" s="102">
        <f>$F$18/1.08/18</f>
        <v>0</v>
      </c>
      <c r="G202" s="20" t="s">
        <v>35</v>
      </c>
      <c r="H202" s="102">
        <f>F202*0.4719</f>
        <v>0</v>
      </c>
      <c r="I202" s="61" t="s">
        <v>7</v>
      </c>
      <c r="J202" s="100"/>
    </row>
    <row r="203" spans="2:11" ht="14.25" customHeight="1" x14ac:dyDescent="0.2">
      <c r="B203" s="101"/>
      <c r="C203" s="685"/>
      <c r="D203" s="686"/>
      <c r="E203" s="335" t="s">
        <v>8</v>
      </c>
      <c r="F203" s="102"/>
      <c r="G203" s="20"/>
      <c r="H203" s="102"/>
      <c r="I203" s="61"/>
      <c r="J203" s="100"/>
    </row>
    <row r="204" spans="2:11" ht="21.95" customHeight="1" x14ac:dyDescent="0.2">
      <c r="B204" s="101"/>
      <c r="C204" s="685"/>
      <c r="D204" s="686"/>
      <c r="E204" s="195" t="s">
        <v>234</v>
      </c>
      <c r="F204" s="102">
        <f>$F$18/1.08/(122-'Machinery Room Information'!$F$81)</f>
        <v>0</v>
      </c>
      <c r="G204" s="20" t="s">
        <v>35</v>
      </c>
      <c r="H204" s="102">
        <f>F204*0.4719</f>
        <v>0</v>
      </c>
      <c r="I204" s="61" t="s">
        <v>7</v>
      </c>
      <c r="J204" s="100"/>
      <c r="K204" s="142"/>
    </row>
    <row r="205" spans="2:11" ht="15" customHeight="1" thickBot="1" x14ac:dyDescent="0.25">
      <c r="B205" s="101"/>
      <c r="C205" s="19"/>
      <c r="D205" s="16"/>
      <c r="E205" s="213"/>
      <c r="F205" s="102"/>
      <c r="G205" s="20"/>
      <c r="H205" s="102"/>
      <c r="I205" s="61"/>
      <c r="J205" s="100"/>
    </row>
    <row r="206" spans="2:11" ht="27" customHeight="1" thickBot="1" x14ac:dyDescent="0.25">
      <c r="B206" s="101"/>
      <c r="C206" s="673" t="s">
        <v>573</v>
      </c>
      <c r="D206" s="674"/>
      <c r="E206" s="226" t="str">
        <f>INDEX($E202:$F204,MATCH($F$206,$F202:$F204,0),1)</f>
        <v>(Max 18°F temp rise when occupied)</v>
      </c>
      <c r="F206" s="112">
        <f>IF('Machinery Room Information'!$F$81&gt;=104,MAX(F202:F204),MIN(F202:F204))</f>
        <v>0</v>
      </c>
      <c r="G206" s="32" t="s">
        <v>35</v>
      </c>
      <c r="H206" s="1">
        <f>F206*0.4719</f>
        <v>0</v>
      </c>
      <c r="I206" s="60" t="s">
        <v>7</v>
      </c>
      <c r="J206" s="100"/>
    </row>
    <row r="207" spans="2:11" ht="6.75" customHeight="1" x14ac:dyDescent="0.2">
      <c r="B207" s="101"/>
      <c r="C207" s="19"/>
      <c r="D207" s="16"/>
      <c r="E207" s="335"/>
      <c r="F207" s="102"/>
      <c r="G207" s="20"/>
      <c r="H207" s="102"/>
      <c r="I207" s="61"/>
      <c r="J207" s="100"/>
      <c r="K207" s="131"/>
    </row>
    <row r="208" spans="2:11" ht="18.95" customHeight="1" x14ac:dyDescent="0.2">
      <c r="B208" s="101"/>
      <c r="C208" s="700" t="s">
        <v>101</v>
      </c>
      <c r="D208" s="689"/>
      <c r="E208" s="689"/>
      <c r="F208" s="689"/>
      <c r="G208" s="28"/>
      <c r="H208" s="336"/>
      <c r="I208" s="62"/>
      <c r="J208" s="100"/>
    </row>
    <row r="209" spans="2:10" ht="18.95" customHeight="1" x14ac:dyDescent="0.2">
      <c r="B209" s="101"/>
      <c r="C209" s="702" t="s">
        <v>579</v>
      </c>
      <c r="D209" s="703"/>
      <c r="E209" s="195" t="s">
        <v>266</v>
      </c>
      <c r="F209" s="102">
        <f>IF($F$8="no",$F220,IF($F$10&gt;$F$9,$F220,0))</f>
        <v>0</v>
      </c>
      <c r="G209" s="20" t="s">
        <v>35</v>
      </c>
      <c r="H209" s="102">
        <f>F209*0.4719</f>
        <v>0</v>
      </c>
      <c r="I209" s="61" t="s">
        <v>7</v>
      </c>
      <c r="J209" s="100"/>
    </row>
    <row r="210" spans="2:10" ht="18.95" customHeight="1" x14ac:dyDescent="0.2">
      <c r="B210" s="101"/>
      <c r="C210" s="702"/>
      <c r="D210" s="703"/>
      <c r="E210" s="335" t="s">
        <v>8</v>
      </c>
      <c r="F210" s="360"/>
      <c r="G210" s="20"/>
      <c r="H210" s="102"/>
      <c r="I210" s="61"/>
      <c r="J210" s="100"/>
    </row>
    <row r="211" spans="2:10" ht="18" x14ac:dyDescent="0.2">
      <c r="B211" s="101"/>
      <c r="C211" s="702"/>
      <c r="D211" s="703"/>
      <c r="E211" s="195" t="s">
        <v>233</v>
      </c>
      <c r="F211" s="102">
        <f>20*$F$12</f>
        <v>0</v>
      </c>
      <c r="G211" s="20" t="s">
        <v>35</v>
      </c>
      <c r="H211" s="102">
        <f>F211*0.4719</f>
        <v>0</v>
      </c>
      <c r="I211" s="61" t="s">
        <v>7</v>
      </c>
      <c r="J211" s="100"/>
    </row>
    <row r="212" spans="2:10" x14ac:dyDescent="0.2">
      <c r="B212" s="101"/>
      <c r="C212" s="702"/>
      <c r="D212" s="703"/>
      <c r="E212" s="335" t="s">
        <v>8</v>
      </c>
      <c r="F212" s="102"/>
      <c r="G212" s="20"/>
      <c r="H212" s="102"/>
      <c r="I212" s="61"/>
      <c r="J212" s="100"/>
    </row>
    <row r="213" spans="2:10" ht="18.95" customHeight="1" x14ac:dyDescent="0.2">
      <c r="B213" s="101"/>
      <c r="C213" s="702"/>
      <c r="D213" s="703"/>
      <c r="E213" s="195" t="s">
        <v>232</v>
      </c>
      <c r="F213" s="102">
        <f>0.5*$F$6</f>
        <v>0</v>
      </c>
      <c r="G213" s="20" t="s">
        <v>35</v>
      </c>
      <c r="H213" s="102">
        <f>F213*0.4719</f>
        <v>0</v>
      </c>
      <c r="I213" s="61" t="s">
        <v>7</v>
      </c>
      <c r="J213" s="100"/>
    </row>
    <row r="214" spans="2:10" ht="15.75" thickBot="1" x14ac:dyDescent="0.25">
      <c r="B214" s="101"/>
      <c r="C214" s="361"/>
      <c r="D214" s="195"/>
      <c r="E214" s="195"/>
      <c r="F214" s="102"/>
      <c r="G214" s="20"/>
      <c r="H214" s="102"/>
      <c r="I214" s="61"/>
      <c r="J214" s="100"/>
    </row>
    <row r="215" spans="2:10" ht="24" customHeight="1" thickBot="1" x14ac:dyDescent="0.25">
      <c r="B215" s="101"/>
      <c r="C215" s="673" t="s">
        <v>226</v>
      </c>
      <c r="D215" s="674"/>
      <c r="E215" s="226" t="str">
        <f>INDEX($E209:$F213,MATCH($F$215,$F209:$F213,0),1)</f>
        <v>(NO detector and/or setpoint &gt; max)</v>
      </c>
      <c r="F215" s="113">
        <f>MAX(F209:F213)</f>
        <v>0</v>
      </c>
      <c r="G215" s="32" t="s">
        <v>35</v>
      </c>
      <c r="H215" s="1">
        <f>F215*0.4719</f>
        <v>0</v>
      </c>
      <c r="I215" s="60" t="s">
        <v>7</v>
      </c>
      <c r="J215" s="100"/>
    </row>
    <row r="216" spans="2:10" ht="6" customHeight="1" x14ac:dyDescent="0.2">
      <c r="B216" s="101"/>
      <c r="C216" s="359"/>
      <c r="D216" s="213"/>
      <c r="E216" s="213"/>
      <c r="F216" s="102"/>
      <c r="G216" s="20"/>
      <c r="H216" s="102"/>
      <c r="I216" s="61"/>
      <c r="J216" s="100"/>
    </row>
    <row r="217" spans="2:10" ht="23.25" customHeight="1" x14ac:dyDescent="0.2">
      <c r="B217" s="101"/>
      <c r="C217" s="675" t="s">
        <v>13</v>
      </c>
      <c r="D217" s="704"/>
      <c r="E217" s="704"/>
      <c r="F217" s="704"/>
      <c r="G217" s="339"/>
      <c r="H217" s="340"/>
      <c r="I217" s="62"/>
      <c r="J217" s="100"/>
    </row>
    <row r="218" spans="2:10" x14ac:dyDescent="0.2">
      <c r="B218" s="101"/>
      <c r="C218" s="679" t="s">
        <v>37</v>
      </c>
      <c r="D218" s="678"/>
      <c r="E218" s="195" t="s">
        <v>240</v>
      </c>
      <c r="F218" s="102">
        <f>100*SQRT($F$13)</f>
        <v>0</v>
      </c>
      <c r="G218" s="16"/>
      <c r="H218" s="328"/>
      <c r="I218" s="61"/>
      <c r="J218" s="100"/>
    </row>
    <row r="219" spans="2:10" ht="15.75" thickBot="1" x14ac:dyDescent="0.25">
      <c r="B219" s="101"/>
      <c r="C219" s="342"/>
      <c r="D219" s="343"/>
      <c r="E219" s="344"/>
      <c r="F219" s="16"/>
      <c r="G219" s="16"/>
      <c r="H219" s="328"/>
      <c r="I219" s="61"/>
      <c r="J219" s="100"/>
    </row>
    <row r="220" spans="2:10" ht="21.95" customHeight="1" thickBot="1" x14ac:dyDescent="0.25">
      <c r="B220" s="101"/>
      <c r="C220" s="673" t="s">
        <v>225</v>
      </c>
      <c r="D220" s="681"/>
      <c r="E220" s="226" t="str">
        <f>E218</f>
        <v>(Refrigerant quantity)</v>
      </c>
      <c r="F220" s="111">
        <f>F218</f>
        <v>0</v>
      </c>
      <c r="G220" s="32" t="s">
        <v>35</v>
      </c>
      <c r="H220" s="1">
        <f>F220*0.4719</f>
        <v>0</v>
      </c>
      <c r="I220" s="60" t="s">
        <v>7</v>
      </c>
      <c r="J220" s="100"/>
    </row>
    <row r="221" spans="2:10" ht="15.75" thickBot="1" x14ac:dyDescent="0.25">
      <c r="B221" s="11"/>
      <c r="C221" s="13"/>
      <c r="D221" s="13"/>
      <c r="E221" s="98"/>
      <c r="F221" s="345"/>
      <c r="G221" s="13"/>
      <c r="H221" s="345"/>
      <c r="I221" s="51"/>
      <c r="J221" s="100"/>
    </row>
    <row r="222" spans="2:10" ht="20.25" customHeight="1" x14ac:dyDescent="0.2">
      <c r="B222" s="330"/>
      <c r="C222" s="298" t="str">
        <f>'Facility Information'!D76</f>
        <v>UMC (1988-1993), Adopted by California</v>
      </c>
      <c r="D222" s="299"/>
      <c r="E222" s="299"/>
      <c r="F222" s="299"/>
      <c r="G222" s="299"/>
      <c r="H222" s="299"/>
      <c r="I222" s="300"/>
      <c r="J222" s="100"/>
    </row>
    <row r="223" spans="2:10" x14ac:dyDescent="0.2">
      <c r="B223" s="101"/>
      <c r="C223" s="675" t="s">
        <v>13</v>
      </c>
      <c r="D223" s="704"/>
      <c r="E223" s="704"/>
      <c r="F223" s="704"/>
      <c r="G223" s="339"/>
      <c r="H223" s="340"/>
      <c r="I223" s="62"/>
      <c r="J223" s="100"/>
    </row>
    <row r="224" spans="2:10" ht="18" x14ac:dyDescent="0.2">
      <c r="B224" s="101"/>
      <c r="C224" s="679" t="s">
        <v>37</v>
      </c>
      <c r="D224" s="678"/>
      <c r="E224" s="213" t="s">
        <v>258</v>
      </c>
      <c r="F224" s="102">
        <f>$F$7*12/60</f>
        <v>0</v>
      </c>
      <c r="G224" s="20" t="s">
        <v>35</v>
      </c>
      <c r="H224" s="102">
        <f>F224*0.4719</f>
        <v>0</v>
      </c>
      <c r="I224" s="61" t="s">
        <v>7</v>
      </c>
      <c r="J224" s="100"/>
    </row>
    <row r="225" spans="2:10" ht="15.75" thickBot="1" x14ac:dyDescent="0.25">
      <c r="B225" s="101"/>
      <c r="C225" s="342"/>
      <c r="D225" s="343"/>
      <c r="E225" s="344"/>
      <c r="F225" s="16"/>
      <c r="G225" s="16"/>
      <c r="H225" s="328"/>
      <c r="I225" s="61"/>
      <c r="J225" s="100"/>
    </row>
    <row r="226" spans="2:10" ht="24" customHeight="1" thickBot="1" x14ac:dyDescent="0.25">
      <c r="B226" s="101"/>
      <c r="C226" s="673" t="s">
        <v>225</v>
      </c>
      <c r="D226" s="681"/>
      <c r="E226" s="226" t="str">
        <f>E224</f>
        <v xml:space="preserve"> (12 ACH)</v>
      </c>
      <c r="F226" s="111">
        <f>F224</f>
        <v>0</v>
      </c>
      <c r="G226" s="32" t="s">
        <v>35</v>
      </c>
      <c r="H226" s="1">
        <f>F226*0.4719</f>
        <v>0</v>
      </c>
      <c r="I226" s="60" t="s">
        <v>7</v>
      </c>
      <c r="J226" s="100"/>
    </row>
    <row r="227" spans="2:10" ht="15.75" thickBot="1" x14ac:dyDescent="0.25">
      <c r="B227" s="11"/>
      <c r="C227" s="13"/>
      <c r="D227" s="13"/>
      <c r="E227" s="13"/>
      <c r="F227" s="13"/>
      <c r="G227" s="13"/>
      <c r="H227" s="327"/>
      <c r="I227" s="51"/>
      <c r="J227" s="100"/>
    </row>
    <row r="228" spans="2:10" ht="23.25" customHeight="1" x14ac:dyDescent="0.2">
      <c r="B228" s="330"/>
      <c r="C228" s="298" t="str">
        <f>'Facility Information'!D77</f>
        <v>UMC &amp; CMC (1994-Present)</v>
      </c>
      <c r="D228" s="299"/>
      <c r="E228" s="299"/>
      <c r="F228" s="299"/>
      <c r="G228" s="299"/>
      <c r="H228" s="299"/>
      <c r="I228" s="300"/>
      <c r="J228" s="100"/>
    </row>
    <row r="229" spans="2:10" ht="21.75" customHeight="1" x14ac:dyDescent="0.2">
      <c r="B229" s="101"/>
      <c r="C229" s="692" t="s">
        <v>572</v>
      </c>
      <c r="D229" s="693"/>
      <c r="E229" s="693"/>
      <c r="F229" s="693"/>
      <c r="G229" s="35"/>
      <c r="H229" s="340"/>
      <c r="I229" s="352"/>
      <c r="J229" s="100"/>
    </row>
    <row r="230" spans="2:10" ht="18" x14ac:dyDescent="0.2">
      <c r="B230" s="101"/>
      <c r="C230" s="679" t="s">
        <v>224</v>
      </c>
      <c r="D230" s="686"/>
      <c r="E230" s="195" t="s">
        <v>231</v>
      </c>
      <c r="F230" s="102">
        <f>$F$18/1.08/(104-'Machinery Room Information'!$F$81)</f>
        <v>0</v>
      </c>
      <c r="G230" s="20" t="s">
        <v>35</v>
      </c>
      <c r="H230" s="102">
        <f>F230*0.4719</f>
        <v>0</v>
      </c>
      <c r="I230" s="329" t="s">
        <v>7</v>
      </c>
      <c r="J230" s="100"/>
    </row>
    <row r="231" spans="2:10" ht="15.75" thickBot="1" x14ac:dyDescent="0.25">
      <c r="B231" s="101"/>
      <c r="C231" s="362"/>
      <c r="D231" s="363"/>
      <c r="E231" s="195"/>
      <c r="F231" s="102"/>
      <c r="G231" s="20"/>
      <c r="H231" s="102"/>
      <c r="I231" s="329"/>
      <c r="J231" s="100"/>
    </row>
    <row r="232" spans="2:10" ht="27" customHeight="1" thickBot="1" x14ac:dyDescent="0.25">
      <c r="B232" s="101"/>
      <c r="C232" s="673" t="s">
        <v>573</v>
      </c>
      <c r="D232" s="674"/>
      <c r="E232" s="226" t="str">
        <f>E230</f>
        <v>(104°F max temp)</v>
      </c>
      <c r="F232" s="112">
        <f>F230</f>
        <v>0</v>
      </c>
      <c r="G232" s="32" t="s">
        <v>35</v>
      </c>
      <c r="H232" s="1">
        <f>F232*0.4719</f>
        <v>0</v>
      </c>
      <c r="I232" s="60" t="s">
        <v>7</v>
      </c>
      <c r="J232" s="100"/>
    </row>
    <row r="233" spans="2:10" ht="6" customHeight="1" x14ac:dyDescent="0.2">
      <c r="B233" s="101"/>
      <c r="C233" s="362"/>
      <c r="D233" s="363"/>
      <c r="E233" s="346"/>
      <c r="F233" s="102"/>
      <c r="G233" s="364"/>
      <c r="H233" s="364"/>
      <c r="I233" s="365"/>
      <c r="J233" s="100"/>
    </row>
    <row r="234" spans="2:10" ht="19.5" customHeight="1" x14ac:dyDescent="0.2">
      <c r="B234" s="101"/>
      <c r="C234" s="700" t="s">
        <v>101</v>
      </c>
      <c r="D234" s="701"/>
      <c r="E234" s="701"/>
      <c r="F234" s="701"/>
      <c r="G234" s="16"/>
      <c r="H234" s="102"/>
      <c r="I234" s="329"/>
      <c r="J234" s="100"/>
    </row>
    <row r="235" spans="2:10" ht="19.5" customHeight="1" x14ac:dyDescent="0.2">
      <c r="B235" s="101"/>
      <c r="C235" s="702" t="s">
        <v>579</v>
      </c>
      <c r="D235" s="703"/>
      <c r="E235" s="195" t="s">
        <v>266</v>
      </c>
      <c r="F235" s="102">
        <f>IF($F$8="no",$F246,IF($F$10&gt;$F$9,$F246,0))</f>
        <v>0</v>
      </c>
      <c r="G235" s="20" t="s">
        <v>35</v>
      </c>
      <c r="H235" s="102">
        <f>F235*0.4719</f>
        <v>0</v>
      </c>
      <c r="I235" s="61" t="s">
        <v>7</v>
      </c>
      <c r="J235" s="100"/>
    </row>
    <row r="236" spans="2:10" ht="19.5" customHeight="1" x14ac:dyDescent="0.2">
      <c r="B236" s="101"/>
      <c r="C236" s="702"/>
      <c r="D236" s="703"/>
      <c r="E236" s="335" t="s">
        <v>8</v>
      </c>
      <c r="F236" s="195"/>
      <c r="G236" s="16"/>
      <c r="H236" s="102"/>
      <c r="I236" s="329"/>
      <c r="J236" s="100"/>
    </row>
    <row r="237" spans="2:10" ht="18" x14ac:dyDescent="0.2">
      <c r="B237" s="101"/>
      <c r="C237" s="702"/>
      <c r="D237" s="703"/>
      <c r="E237" s="195" t="s">
        <v>230</v>
      </c>
      <c r="F237" s="102">
        <f>0.5*$F$6</f>
        <v>0</v>
      </c>
      <c r="G237" s="20" t="s">
        <v>35</v>
      </c>
      <c r="H237" s="102">
        <f>F237*0.4719</f>
        <v>0</v>
      </c>
      <c r="I237" s="61" t="s">
        <v>7</v>
      </c>
      <c r="J237" s="100"/>
    </row>
    <row r="238" spans="2:10" x14ac:dyDescent="0.2">
      <c r="B238" s="101"/>
      <c r="C238" s="702"/>
      <c r="D238" s="703"/>
      <c r="E238" s="335" t="s">
        <v>8</v>
      </c>
      <c r="F238" s="102"/>
      <c r="G238" s="20"/>
      <c r="H238" s="102"/>
      <c r="I238" s="61"/>
      <c r="J238" s="100"/>
    </row>
    <row r="239" spans="2:10" x14ac:dyDescent="0.2">
      <c r="B239" s="101"/>
      <c r="C239" s="702"/>
      <c r="D239" s="703"/>
      <c r="E239" s="195" t="s">
        <v>243</v>
      </c>
      <c r="F239" s="102">
        <f>2610*(0.001*SUM('Machinery Room Information'!F9*'Machinery Room Information'!F15,'Machinery Room Information'!F10*'Machinery Room Information'!F15,'Machinery Room Information'!F11*'Machinery Room Information'!F15,'Machinery Room Information'!F12*'Machinery Room Information'!F15)+0.0005*'Machinery Room Information'!F19)*SQRT(0.05)</f>
        <v>0</v>
      </c>
      <c r="G239" s="20"/>
      <c r="H239" s="102"/>
      <c r="I239" s="61"/>
      <c r="J239" s="100"/>
    </row>
    <row r="240" spans="2:10" ht="15.75" thickBot="1" x14ac:dyDescent="0.25">
      <c r="B240" s="101"/>
      <c r="C240" s="362"/>
      <c r="D240" s="363"/>
      <c r="E240" s="213"/>
      <c r="F240" s="102"/>
      <c r="G240" s="20"/>
      <c r="H240" s="102"/>
      <c r="I240" s="61"/>
      <c r="J240" s="100"/>
    </row>
    <row r="241" spans="2:11" ht="27" customHeight="1" thickBot="1" x14ac:dyDescent="0.25">
      <c r="B241" s="101"/>
      <c r="C241" s="673" t="s">
        <v>226</v>
      </c>
      <c r="D241" s="681"/>
      <c r="E241" s="81" t="str">
        <f>INDEX($E235:$F239,MATCH($F$241,$F235:$F239,0),1)</f>
        <v>(NO detector and/or setpoint &gt; max)</v>
      </c>
      <c r="F241" s="113">
        <f>MAX(F235:F239)</f>
        <v>0</v>
      </c>
      <c r="G241" s="32" t="s">
        <v>35</v>
      </c>
      <c r="H241" s="1">
        <f>F241*0.4719</f>
        <v>0</v>
      </c>
      <c r="I241" s="60" t="s">
        <v>7</v>
      </c>
      <c r="J241" s="100"/>
    </row>
    <row r="242" spans="2:11" ht="6" customHeight="1" x14ac:dyDescent="0.2">
      <c r="B242" s="101"/>
      <c r="C242" s="23"/>
      <c r="D242" s="17"/>
      <c r="E242" s="296"/>
      <c r="F242" s="1"/>
      <c r="G242" s="17"/>
      <c r="H242" s="1"/>
      <c r="I242" s="60"/>
      <c r="J242" s="100"/>
    </row>
    <row r="243" spans="2:11" ht="23.25" customHeight="1" x14ac:dyDescent="0.2">
      <c r="B243" s="101"/>
      <c r="C243" s="675" t="s">
        <v>13</v>
      </c>
      <c r="D243" s="704"/>
      <c r="E243" s="704"/>
      <c r="F243" s="704"/>
      <c r="G243" s="339"/>
      <c r="H243" s="340"/>
      <c r="I243" s="62"/>
      <c r="J243" s="100"/>
    </row>
    <row r="244" spans="2:11" x14ac:dyDescent="0.2">
      <c r="B244" s="101"/>
      <c r="C244" s="679" t="s">
        <v>37</v>
      </c>
      <c r="D244" s="678"/>
      <c r="E244" s="195" t="s">
        <v>240</v>
      </c>
      <c r="F244" s="102">
        <f>100*SQRT($F$13)</f>
        <v>0</v>
      </c>
      <c r="G244" s="16"/>
      <c r="H244" s="328"/>
      <c r="I244" s="61"/>
      <c r="J244" s="100"/>
    </row>
    <row r="245" spans="2:11" ht="15.75" thickBot="1" x14ac:dyDescent="0.25">
      <c r="B245" s="101"/>
      <c r="C245" s="342"/>
      <c r="D245" s="343"/>
      <c r="E245" s="344"/>
      <c r="F245" s="16"/>
      <c r="G245" s="16"/>
      <c r="H245" s="328"/>
      <c r="I245" s="61"/>
      <c r="J245" s="100"/>
    </row>
    <row r="246" spans="2:11" ht="27.95" customHeight="1" thickBot="1" x14ac:dyDescent="0.25">
      <c r="B246" s="101"/>
      <c r="C246" s="673" t="s">
        <v>225</v>
      </c>
      <c r="D246" s="681"/>
      <c r="E246" s="226" t="str">
        <f>E244</f>
        <v>(Refrigerant quantity)</v>
      </c>
      <c r="F246" s="111">
        <f>F244</f>
        <v>0</v>
      </c>
      <c r="G246" s="32" t="s">
        <v>35</v>
      </c>
      <c r="H246" s="1">
        <f>F246*0.4719</f>
        <v>0</v>
      </c>
      <c r="I246" s="60" t="s">
        <v>7</v>
      </c>
      <c r="J246" s="100"/>
    </row>
    <row r="247" spans="2:11" ht="15.75" thickBot="1" x14ac:dyDescent="0.25">
      <c r="B247" s="11"/>
      <c r="C247" s="13"/>
      <c r="D247" s="13"/>
      <c r="E247" s="13"/>
      <c r="F247" s="13"/>
      <c r="G247" s="13"/>
      <c r="H247" s="327"/>
      <c r="I247" s="51"/>
      <c r="J247" s="100"/>
    </row>
    <row r="248" spans="2:11" ht="21.95" customHeight="1" x14ac:dyDescent="0.2">
      <c r="B248" s="330"/>
      <c r="C248" s="682" t="str">
        <f>'Facility Information'!D78</f>
        <v>CSA B52 (1995-1998)</v>
      </c>
      <c r="D248" s="695"/>
      <c r="E248" s="695"/>
      <c r="F248" s="695"/>
      <c r="G248" s="695"/>
      <c r="H248" s="695"/>
      <c r="I248" s="696"/>
      <c r="J248" s="100"/>
    </row>
    <row r="249" spans="2:11" ht="19.5" customHeight="1" x14ac:dyDescent="0.2">
      <c r="B249" s="101"/>
      <c r="C249" s="692" t="s">
        <v>572</v>
      </c>
      <c r="D249" s="693"/>
      <c r="E249" s="693"/>
      <c r="F249" s="693"/>
      <c r="G249" s="358"/>
      <c r="H249" s="340"/>
      <c r="I249" s="352"/>
      <c r="J249" s="100"/>
    </row>
    <row r="250" spans="2:11" ht="18" customHeight="1" x14ac:dyDescent="0.2">
      <c r="B250" s="101"/>
      <c r="C250" s="679" t="s">
        <v>224</v>
      </c>
      <c r="D250" s="686"/>
      <c r="E250" s="195" t="s">
        <v>229</v>
      </c>
      <c r="F250" s="102">
        <f>$F$18/1.08/18</f>
        <v>0</v>
      </c>
      <c r="G250" s="20" t="s">
        <v>35</v>
      </c>
      <c r="H250" s="102">
        <f>F250*0.4719</f>
        <v>0</v>
      </c>
      <c r="I250" s="61" t="s">
        <v>7</v>
      </c>
      <c r="J250" s="100"/>
    </row>
    <row r="251" spans="2:11" ht="14.25" customHeight="1" thickBot="1" x14ac:dyDescent="0.25">
      <c r="B251" s="101"/>
      <c r="C251" s="359"/>
      <c r="D251" s="213"/>
      <c r="E251" s="335"/>
      <c r="F251" s="102"/>
      <c r="G251" s="20"/>
      <c r="H251" s="102"/>
      <c r="I251" s="61"/>
      <c r="J251" s="100"/>
    </row>
    <row r="252" spans="2:11" ht="24.75" customHeight="1" thickBot="1" x14ac:dyDescent="0.25">
      <c r="B252" s="101"/>
      <c r="C252" s="673" t="s">
        <v>573</v>
      </c>
      <c r="D252" s="674"/>
      <c r="E252" s="226" t="str">
        <f>E250</f>
        <v>(18°F Temp rise in operation/occupied)</v>
      </c>
      <c r="F252" s="112">
        <f>F250</f>
        <v>0</v>
      </c>
      <c r="G252" s="32" t="s">
        <v>35</v>
      </c>
      <c r="H252" s="1">
        <f>F252*0.4719</f>
        <v>0</v>
      </c>
      <c r="I252" s="60" t="s">
        <v>7</v>
      </c>
      <c r="J252" s="100"/>
    </row>
    <row r="253" spans="2:11" ht="5.25" customHeight="1" x14ac:dyDescent="0.2">
      <c r="B253" s="101"/>
      <c r="C253" s="19"/>
      <c r="D253" s="16"/>
      <c r="E253" s="335"/>
      <c r="F253" s="102"/>
      <c r="G253" s="20"/>
      <c r="H253" s="102"/>
      <c r="I253" s="61"/>
      <c r="J253" s="100"/>
      <c r="K253" s="131"/>
    </row>
    <row r="254" spans="2:11" ht="18.95" customHeight="1" x14ac:dyDescent="0.2">
      <c r="B254" s="101"/>
      <c r="C254" s="700" t="s">
        <v>101</v>
      </c>
      <c r="D254" s="701"/>
      <c r="E254" s="701"/>
      <c r="F254" s="701"/>
      <c r="G254" s="28"/>
      <c r="H254" s="336"/>
      <c r="I254" s="62"/>
      <c r="J254" s="100"/>
    </row>
    <row r="255" spans="2:11" ht="18" x14ac:dyDescent="0.2">
      <c r="B255" s="101"/>
      <c r="C255" s="702" t="s">
        <v>579</v>
      </c>
      <c r="D255" s="703"/>
      <c r="E255" s="195" t="s">
        <v>266</v>
      </c>
      <c r="F255" s="102">
        <f>IF($F$8="no",$F268,IF($F$10&gt;$F$9,$F268,0))</f>
        <v>0</v>
      </c>
      <c r="G255" s="20" t="s">
        <v>35</v>
      </c>
      <c r="H255" s="102">
        <f>F255*0.4719</f>
        <v>0</v>
      </c>
      <c r="I255" s="61" t="s">
        <v>7</v>
      </c>
      <c r="J255" s="100"/>
    </row>
    <row r="256" spans="2:11" x14ac:dyDescent="0.2">
      <c r="B256" s="101"/>
      <c r="C256" s="702"/>
      <c r="D256" s="703"/>
      <c r="E256" s="335" t="s">
        <v>8</v>
      </c>
      <c r="F256" s="102"/>
      <c r="G256" s="20"/>
      <c r="H256" s="102"/>
      <c r="I256" s="61"/>
      <c r="J256" s="100"/>
    </row>
    <row r="257" spans="2:10" ht="18" x14ac:dyDescent="0.2">
      <c r="B257" s="101"/>
      <c r="C257" s="702"/>
      <c r="D257" s="703"/>
      <c r="E257" s="195" t="s">
        <v>227</v>
      </c>
      <c r="F257" s="102">
        <f>IF($F$11="no",0,$F268)</f>
        <v>0</v>
      </c>
      <c r="G257" s="20" t="s">
        <v>35</v>
      </c>
      <c r="H257" s="102">
        <f>F257*0.4719</f>
        <v>0</v>
      </c>
      <c r="I257" s="61" t="s">
        <v>7</v>
      </c>
      <c r="J257" s="100"/>
    </row>
    <row r="258" spans="2:10" x14ac:dyDescent="0.2">
      <c r="B258" s="101"/>
      <c r="C258" s="702"/>
      <c r="D258" s="703"/>
      <c r="E258" s="335" t="s">
        <v>8</v>
      </c>
      <c r="F258" s="102"/>
      <c r="G258" s="20"/>
      <c r="H258" s="102"/>
      <c r="I258" s="61"/>
      <c r="J258" s="100"/>
    </row>
    <row r="259" spans="2:10" ht="18" x14ac:dyDescent="0.2">
      <c r="B259" s="101"/>
      <c r="C259" s="702"/>
      <c r="D259" s="703"/>
      <c r="E259" s="195" t="s">
        <v>228</v>
      </c>
      <c r="F259" s="102">
        <f>0.5*$F$6</f>
        <v>0</v>
      </c>
      <c r="G259" s="20" t="s">
        <v>35</v>
      </c>
      <c r="H259" s="102">
        <f>F261*0.4719</f>
        <v>0</v>
      </c>
      <c r="I259" s="61" t="s">
        <v>7</v>
      </c>
      <c r="J259" s="100"/>
    </row>
    <row r="260" spans="2:10" ht="15.75" thickBot="1" x14ac:dyDescent="0.25">
      <c r="B260" s="101"/>
      <c r="C260" s="19"/>
      <c r="D260" s="16"/>
      <c r="E260" s="213"/>
      <c r="F260" s="102"/>
      <c r="G260" s="20"/>
      <c r="H260" s="102"/>
      <c r="I260" s="61"/>
      <c r="J260" s="100"/>
    </row>
    <row r="261" spans="2:10" ht="30" customHeight="1" thickBot="1" x14ac:dyDescent="0.25">
      <c r="B261" s="101"/>
      <c r="C261" s="673" t="s">
        <v>226</v>
      </c>
      <c r="D261" s="674"/>
      <c r="E261" s="226" t="str">
        <f>INDEX($E255:$F259,MATCH(MAX($F255:$F259),$F255:$F259,0),1)</f>
        <v>(NO detector and/or setpoint &gt; max)</v>
      </c>
      <c r="F261" s="113">
        <f>MAX(F255:F259)</f>
        <v>0</v>
      </c>
      <c r="G261" s="32" t="s">
        <v>35</v>
      </c>
      <c r="H261" s="1">
        <f>F261*0.4719</f>
        <v>0</v>
      </c>
      <c r="I261" s="60" t="s">
        <v>7</v>
      </c>
      <c r="J261" s="100"/>
    </row>
    <row r="262" spans="2:10" ht="6" customHeight="1" x14ac:dyDescent="0.2">
      <c r="B262" s="101"/>
      <c r="C262" s="359"/>
      <c r="D262" s="213"/>
      <c r="E262" s="213"/>
      <c r="F262" s="102"/>
      <c r="G262" s="20"/>
      <c r="H262" s="102"/>
      <c r="I262" s="61"/>
      <c r="J262" s="100"/>
    </row>
    <row r="263" spans="2:10" ht="19.5" customHeight="1" x14ac:dyDescent="0.2">
      <c r="B263" s="101"/>
      <c r="C263" s="675" t="s">
        <v>13</v>
      </c>
      <c r="D263" s="704"/>
      <c r="E263" s="704"/>
      <c r="F263" s="704"/>
      <c r="G263" s="35"/>
      <c r="H263" s="340"/>
      <c r="I263" s="62"/>
      <c r="J263" s="100"/>
    </row>
    <row r="264" spans="2:10" ht="18" x14ac:dyDescent="0.2">
      <c r="B264" s="101"/>
      <c r="C264" s="679" t="s">
        <v>37</v>
      </c>
      <c r="D264" s="686"/>
      <c r="E264" s="195" t="s">
        <v>241</v>
      </c>
      <c r="F264" s="102">
        <f>100*SQRT($F$13)</f>
        <v>0</v>
      </c>
      <c r="G264" s="20" t="s">
        <v>35</v>
      </c>
      <c r="H264" s="102">
        <f>F264*0.4719</f>
        <v>0</v>
      </c>
      <c r="I264" s="61" t="s">
        <v>7</v>
      </c>
      <c r="J264" s="100"/>
    </row>
    <row r="265" spans="2:10" x14ac:dyDescent="0.2">
      <c r="B265" s="101"/>
      <c r="C265" s="685"/>
      <c r="D265" s="686"/>
      <c r="E265" s="343" t="s">
        <v>8</v>
      </c>
      <c r="F265" s="102"/>
      <c r="G265" s="16"/>
      <c r="H265" s="328"/>
      <c r="I265" s="61"/>
      <c r="J265" s="100"/>
    </row>
    <row r="266" spans="2:10" ht="18" x14ac:dyDescent="0.2">
      <c r="B266" s="101"/>
      <c r="C266" s="685"/>
      <c r="D266" s="686"/>
      <c r="E266" s="195" t="s">
        <v>242</v>
      </c>
      <c r="F266" s="102">
        <f>20*$F$13^(2/3)</f>
        <v>0</v>
      </c>
      <c r="G266" s="20" t="s">
        <v>35</v>
      </c>
      <c r="H266" s="102">
        <f>F266*0.4719</f>
        <v>0</v>
      </c>
      <c r="I266" s="61" t="s">
        <v>7</v>
      </c>
      <c r="J266" s="100"/>
    </row>
    <row r="267" spans="2:10" ht="15.75" thickBot="1" x14ac:dyDescent="0.25">
      <c r="B267" s="101"/>
      <c r="C267" s="366"/>
      <c r="D267" s="367"/>
      <c r="E267" s="367"/>
      <c r="F267" s="102"/>
      <c r="G267" s="16"/>
      <c r="H267" s="328"/>
      <c r="I267" s="61"/>
      <c r="J267" s="100"/>
    </row>
    <row r="268" spans="2:10" ht="24.75" customHeight="1" thickBot="1" x14ac:dyDescent="0.25">
      <c r="B268" s="101"/>
      <c r="C268" s="673" t="s">
        <v>225</v>
      </c>
      <c r="D268" s="674"/>
      <c r="E268" s="226" t="str">
        <f>IF($F$13&gt;15400,E266,E264)</f>
        <v>(Refrigerant Qty &lt;= 15,400 lbs)</v>
      </c>
      <c r="F268" s="111">
        <f>IF($F$13&gt;15400,F266,F264)</f>
        <v>0</v>
      </c>
      <c r="G268" s="32" t="s">
        <v>35</v>
      </c>
      <c r="H268" s="1">
        <f>F268*0.4719</f>
        <v>0</v>
      </c>
      <c r="I268" s="60" t="s">
        <v>7</v>
      </c>
      <c r="J268" s="100"/>
    </row>
    <row r="269" spans="2:10" ht="15.75" thickBot="1" x14ac:dyDescent="0.25">
      <c r="B269" s="101"/>
      <c r="C269" s="16"/>
      <c r="D269" s="16"/>
      <c r="E269" s="16"/>
      <c r="F269" s="16"/>
      <c r="G269" s="16"/>
      <c r="H269" s="328"/>
      <c r="I269" s="61"/>
      <c r="J269" s="100"/>
    </row>
    <row r="270" spans="2:10" ht="21.95" customHeight="1" x14ac:dyDescent="0.2">
      <c r="B270" s="330"/>
      <c r="C270" s="682" t="str">
        <f>'Facility Information'!D79</f>
        <v>CSA B52 (1999-Present)</v>
      </c>
      <c r="D270" s="695"/>
      <c r="E270" s="695"/>
      <c r="F270" s="695"/>
      <c r="G270" s="695"/>
      <c r="H270" s="695"/>
      <c r="I270" s="696"/>
      <c r="J270" s="100"/>
    </row>
    <row r="271" spans="2:10" ht="19.5" customHeight="1" x14ac:dyDescent="0.2">
      <c r="B271" s="101"/>
      <c r="C271" s="692" t="s">
        <v>572</v>
      </c>
      <c r="D271" s="693"/>
      <c r="E271" s="693"/>
      <c r="F271" s="693"/>
      <c r="G271" s="358"/>
      <c r="H271" s="340"/>
      <c r="I271" s="352"/>
      <c r="J271" s="100"/>
    </row>
    <row r="272" spans="2:10" ht="18" customHeight="1" x14ac:dyDescent="0.2">
      <c r="B272" s="101"/>
      <c r="C272" s="679" t="s">
        <v>224</v>
      </c>
      <c r="D272" s="686"/>
      <c r="E272" s="195" t="s">
        <v>229</v>
      </c>
      <c r="F272" s="102">
        <f>$F$18/1.08/18</f>
        <v>0</v>
      </c>
      <c r="G272" s="20" t="s">
        <v>35</v>
      </c>
      <c r="H272" s="102">
        <f>F272*0.4719</f>
        <v>0</v>
      </c>
      <c r="I272" s="61" t="s">
        <v>7</v>
      </c>
      <c r="J272" s="100"/>
    </row>
    <row r="273" spans="2:11" ht="14.25" customHeight="1" thickBot="1" x14ac:dyDescent="0.25">
      <c r="B273" s="101"/>
      <c r="C273" s="359"/>
      <c r="D273" s="213"/>
      <c r="E273" s="335"/>
      <c r="F273" s="102"/>
      <c r="G273" s="20"/>
      <c r="H273" s="102"/>
      <c r="I273" s="61"/>
      <c r="J273" s="100"/>
    </row>
    <row r="274" spans="2:11" ht="26.25" customHeight="1" thickBot="1" x14ac:dyDescent="0.25">
      <c r="B274" s="101"/>
      <c r="C274" s="673" t="s">
        <v>573</v>
      </c>
      <c r="D274" s="674"/>
      <c r="E274" s="226" t="str">
        <f>E272</f>
        <v>(18°F Temp rise in operation/occupied)</v>
      </c>
      <c r="F274" s="112">
        <f>F272</f>
        <v>0</v>
      </c>
      <c r="G274" s="32" t="s">
        <v>35</v>
      </c>
      <c r="H274" s="1">
        <f>F274*0.4719</f>
        <v>0</v>
      </c>
      <c r="I274" s="60" t="s">
        <v>7</v>
      </c>
      <c r="J274" s="100"/>
    </row>
    <row r="275" spans="2:11" ht="5.25" customHeight="1" x14ac:dyDescent="0.2">
      <c r="B275" s="101"/>
      <c r="C275" s="19"/>
      <c r="D275" s="16"/>
      <c r="E275" s="335"/>
      <c r="F275" s="102"/>
      <c r="G275" s="20"/>
      <c r="H275" s="102"/>
      <c r="I275" s="61"/>
      <c r="J275" s="100"/>
      <c r="K275" s="131"/>
    </row>
    <row r="276" spans="2:11" ht="18.95" customHeight="1" x14ac:dyDescent="0.2">
      <c r="B276" s="101"/>
      <c r="C276" s="700" t="s">
        <v>101</v>
      </c>
      <c r="D276" s="701"/>
      <c r="E276" s="701"/>
      <c r="F276" s="701"/>
      <c r="G276" s="28"/>
      <c r="H276" s="336"/>
      <c r="I276" s="62"/>
      <c r="J276" s="100"/>
    </row>
    <row r="277" spans="2:11" ht="18" x14ac:dyDescent="0.2">
      <c r="B277" s="101"/>
      <c r="C277" s="702" t="s">
        <v>579</v>
      </c>
      <c r="D277" s="703"/>
      <c r="E277" s="195" t="s">
        <v>266</v>
      </c>
      <c r="F277" s="102">
        <f>IF($F$8="no",$F290,IF($F$10&gt;$F$9,$F290,0))</f>
        <v>0</v>
      </c>
      <c r="G277" s="20" t="s">
        <v>35</v>
      </c>
      <c r="H277" s="102">
        <f>F277*0.4719</f>
        <v>0</v>
      </c>
      <c r="I277" s="61" t="s">
        <v>7</v>
      </c>
      <c r="J277" s="100"/>
    </row>
    <row r="278" spans="2:11" x14ac:dyDescent="0.2">
      <c r="B278" s="101"/>
      <c r="C278" s="702"/>
      <c r="D278" s="703"/>
      <c r="E278" s="335" t="s">
        <v>8</v>
      </c>
      <c r="F278" s="102"/>
      <c r="G278" s="20"/>
      <c r="H278" s="102"/>
      <c r="I278" s="61"/>
      <c r="J278" s="100"/>
    </row>
    <row r="279" spans="2:11" ht="18" x14ac:dyDescent="0.2">
      <c r="B279" s="101"/>
      <c r="C279" s="702"/>
      <c r="D279" s="703"/>
      <c r="E279" s="195" t="s">
        <v>227</v>
      </c>
      <c r="F279" s="102">
        <f>IF($F$11="no",0,$F290)</f>
        <v>0</v>
      </c>
      <c r="G279" s="20" t="s">
        <v>35</v>
      </c>
      <c r="H279" s="102">
        <f>F279*0.4719</f>
        <v>0</v>
      </c>
      <c r="I279" s="61" t="s">
        <v>7</v>
      </c>
      <c r="J279" s="100"/>
    </row>
    <row r="280" spans="2:11" x14ac:dyDescent="0.2">
      <c r="B280" s="101"/>
      <c r="C280" s="702"/>
      <c r="D280" s="703"/>
      <c r="E280" s="335" t="s">
        <v>8</v>
      </c>
      <c r="F280" s="102"/>
      <c r="G280" s="20"/>
      <c r="H280" s="102"/>
      <c r="I280" s="61"/>
      <c r="J280" s="100"/>
    </row>
    <row r="281" spans="2:11" ht="18" x14ac:dyDescent="0.2">
      <c r="B281" s="101"/>
      <c r="C281" s="702"/>
      <c r="D281" s="703"/>
      <c r="E281" s="195" t="s">
        <v>228</v>
      </c>
      <c r="F281" s="102">
        <f>0.5*$F$6</f>
        <v>0</v>
      </c>
      <c r="G281" s="20" t="s">
        <v>35</v>
      </c>
      <c r="H281" s="102">
        <f>F283*0.4719</f>
        <v>0</v>
      </c>
      <c r="I281" s="61" t="s">
        <v>7</v>
      </c>
      <c r="J281" s="100"/>
    </row>
    <row r="282" spans="2:11" ht="15.75" thickBot="1" x14ac:dyDescent="0.25">
      <c r="B282" s="101"/>
      <c r="C282" s="19"/>
      <c r="D282" s="16"/>
      <c r="E282" s="213"/>
      <c r="F282" s="102"/>
      <c r="G282" s="20"/>
      <c r="H282" s="102"/>
      <c r="I282" s="61"/>
      <c r="J282" s="100"/>
    </row>
    <row r="283" spans="2:11" ht="24" customHeight="1" thickBot="1" x14ac:dyDescent="0.25">
      <c r="B283" s="101"/>
      <c r="C283" s="673" t="s">
        <v>226</v>
      </c>
      <c r="D283" s="674"/>
      <c r="E283" s="226" t="str">
        <f>INDEX($E277:$F281,MATCH(MAX($F277:$F281),$F277:$F281,0),1)</f>
        <v>(NO detector and/or setpoint &gt; max)</v>
      </c>
      <c r="F283" s="113">
        <f>MAX(F277:F281)</f>
        <v>0</v>
      </c>
      <c r="G283" s="32" t="s">
        <v>35</v>
      </c>
      <c r="H283" s="1">
        <f>F283*0.4719</f>
        <v>0</v>
      </c>
      <c r="I283" s="60" t="s">
        <v>7</v>
      </c>
      <c r="J283" s="100"/>
    </row>
    <row r="284" spans="2:11" ht="6" customHeight="1" x14ac:dyDescent="0.2">
      <c r="B284" s="101"/>
      <c r="C284" s="359"/>
      <c r="D284" s="213"/>
      <c r="E284" s="213"/>
      <c r="F284" s="102"/>
      <c r="G284" s="20"/>
      <c r="H284" s="102"/>
      <c r="I284" s="61"/>
      <c r="J284" s="100"/>
    </row>
    <row r="285" spans="2:11" ht="19.5" customHeight="1" x14ac:dyDescent="0.2">
      <c r="B285" s="101"/>
      <c r="C285" s="675" t="s">
        <v>13</v>
      </c>
      <c r="D285" s="704"/>
      <c r="E285" s="704"/>
      <c r="F285" s="704"/>
      <c r="G285" s="35"/>
      <c r="H285" s="340"/>
      <c r="I285" s="62"/>
      <c r="J285" s="100"/>
    </row>
    <row r="286" spans="2:11" ht="18" x14ac:dyDescent="0.2">
      <c r="B286" s="101"/>
      <c r="C286" s="679" t="s">
        <v>37</v>
      </c>
      <c r="D286" s="686"/>
      <c r="E286" s="195" t="s">
        <v>241</v>
      </c>
      <c r="F286" s="102">
        <f>100*SQRT($F$13)</f>
        <v>0</v>
      </c>
      <c r="G286" s="20" t="s">
        <v>35</v>
      </c>
      <c r="H286" s="102">
        <f>F286*0.4719</f>
        <v>0</v>
      </c>
      <c r="I286" s="61" t="s">
        <v>7</v>
      </c>
      <c r="J286" s="100"/>
    </row>
    <row r="287" spans="2:11" x14ac:dyDescent="0.2">
      <c r="B287" s="101"/>
      <c r="C287" s="685"/>
      <c r="D287" s="686"/>
      <c r="E287" s="343" t="s">
        <v>8</v>
      </c>
      <c r="F287" s="102"/>
      <c r="G287" s="16"/>
      <c r="H287" s="328"/>
      <c r="I287" s="61"/>
      <c r="J287" s="100"/>
    </row>
    <row r="288" spans="2:11" ht="18" x14ac:dyDescent="0.2">
      <c r="B288" s="101"/>
      <c r="C288" s="685"/>
      <c r="D288" s="686"/>
      <c r="E288" s="195" t="s">
        <v>242</v>
      </c>
      <c r="F288" s="102">
        <f>20*$F$13^(2/3)</f>
        <v>0</v>
      </c>
      <c r="G288" s="20" t="s">
        <v>35</v>
      </c>
      <c r="H288" s="102">
        <f>F288*0.4719</f>
        <v>0</v>
      </c>
      <c r="I288" s="61" t="s">
        <v>7</v>
      </c>
      <c r="J288" s="100"/>
    </row>
    <row r="289" spans="2:10" ht="15.75" thickBot="1" x14ac:dyDescent="0.25">
      <c r="B289" s="101"/>
      <c r="C289" s="366"/>
      <c r="D289" s="367"/>
      <c r="E289" s="367"/>
      <c r="F289" s="102"/>
      <c r="G289" s="16"/>
      <c r="H289" s="328"/>
      <c r="I289" s="61"/>
      <c r="J289" s="100"/>
    </row>
    <row r="290" spans="2:10" ht="24.75" customHeight="1" thickBot="1" x14ac:dyDescent="0.25">
      <c r="B290" s="101"/>
      <c r="C290" s="673" t="s">
        <v>225</v>
      </c>
      <c r="D290" s="674"/>
      <c r="E290" s="226" t="str">
        <f>IF($F$13&gt;15400,E288,E286)</f>
        <v>(Refrigerant Qty &lt;= 15,400 lbs)</v>
      </c>
      <c r="F290" s="111">
        <f>IF($F$13&gt;15400,F288,F286)</f>
        <v>0</v>
      </c>
      <c r="G290" s="32" t="s">
        <v>35</v>
      </c>
      <c r="H290" s="1">
        <f>F290*0.4719</f>
        <v>0</v>
      </c>
      <c r="I290" s="60" t="s">
        <v>7</v>
      </c>
      <c r="J290" s="100"/>
    </row>
    <row r="291" spans="2:10" ht="9.9499999999999993" customHeight="1" thickBot="1" x14ac:dyDescent="0.25">
      <c r="B291" s="11"/>
      <c r="C291" s="13"/>
      <c r="D291" s="13"/>
      <c r="E291" s="98"/>
      <c r="F291" s="345"/>
      <c r="G291" s="13"/>
      <c r="H291" s="345"/>
      <c r="I291" s="51"/>
      <c r="J291" s="100"/>
    </row>
    <row r="292" spans="2:10" x14ac:dyDescent="0.2">
      <c r="B292" s="15"/>
      <c r="C292" s="16"/>
      <c r="D292" s="16"/>
      <c r="E292" s="16"/>
      <c r="F292" s="16"/>
      <c r="G292" s="16"/>
      <c r="H292" s="328"/>
      <c r="I292" s="20"/>
      <c r="J292" s="100"/>
    </row>
    <row r="293" spans="2:10" x14ac:dyDescent="0.2">
      <c r="B293" s="5" t="s">
        <v>27</v>
      </c>
      <c r="C293" s="301"/>
      <c r="D293" s="750">
        <f>'Facility Information'!$C$17</f>
        <v>0</v>
      </c>
      <c r="E293" s="750"/>
      <c r="F293" s="301"/>
      <c r="G293" s="301"/>
      <c r="H293" s="368" t="s">
        <v>38</v>
      </c>
      <c r="I293" s="52">
        <f>Introduction!B3</f>
        <v>2.41</v>
      </c>
      <c r="J293" s="100"/>
    </row>
    <row r="294" spans="2:10" x14ac:dyDescent="0.2">
      <c r="B294" s="100"/>
      <c r="C294" s="301"/>
      <c r="D294" s="301"/>
      <c r="E294" s="301"/>
      <c r="F294" s="301"/>
      <c r="G294" s="301"/>
      <c r="H294" s="369"/>
      <c r="I294" s="301"/>
      <c r="J294" s="100"/>
    </row>
    <row r="295" spans="2:10" x14ac:dyDescent="0.2">
      <c r="B295" s="100"/>
      <c r="C295" s="100"/>
      <c r="D295" s="100"/>
      <c r="E295" s="100"/>
      <c r="F295" s="100"/>
      <c r="G295" s="100"/>
      <c r="H295" s="370"/>
      <c r="I295" s="100"/>
      <c r="J295" s="100"/>
    </row>
    <row r="296" spans="2:10" x14ac:dyDescent="0.2">
      <c r="B296" s="100"/>
      <c r="C296" s="566" t="s">
        <v>129</v>
      </c>
      <c r="D296" s="568"/>
      <c r="E296" s="568"/>
      <c r="F296" s="568"/>
      <c r="G296" s="568"/>
      <c r="H296" s="568"/>
      <c r="I296" s="568"/>
      <c r="J296" s="569"/>
    </row>
    <row r="297" spans="2:10" x14ac:dyDescent="0.2">
      <c r="B297" s="100"/>
      <c r="C297" s="726"/>
      <c r="D297" s="572"/>
      <c r="E297" s="572"/>
      <c r="F297" s="572"/>
      <c r="G297" s="572"/>
      <c r="H297" s="572"/>
      <c r="I297" s="572"/>
      <c r="J297" s="573"/>
    </row>
  </sheetData>
  <sheetProtection algorithmName="SHA-512" hashValue="/2U4A7Pdf2uqMYy3EXO2HKLejNiQd1WGg0ITRBQdN0qWybN72Ybcm42NoHoCkDzoCWQbaCLb7dmRSodC4dXKog==" saltValue="PXzgP4O5fq9pKamJMetCVQ==" spinCount="100000" sheet="1" objects="1" scenarios="1"/>
  <mergeCells count="169">
    <mergeCell ref="C18:E18"/>
    <mergeCell ref="C19:E19"/>
    <mergeCell ref="F19:I19"/>
    <mergeCell ref="D5:E5"/>
    <mergeCell ref="D293:E293"/>
    <mergeCell ref="C268:D268"/>
    <mergeCell ref="C248:I248"/>
    <mergeCell ref="C249:F249"/>
    <mergeCell ref="C250:D250"/>
    <mergeCell ref="C252:D252"/>
    <mergeCell ref="C254:F254"/>
    <mergeCell ref="C255:D259"/>
    <mergeCell ref="C261:D261"/>
    <mergeCell ref="C263:F263"/>
    <mergeCell ref="C264:D266"/>
    <mergeCell ref="C235:D239"/>
    <mergeCell ref="C276:F276"/>
    <mergeCell ref="C198:D198"/>
    <mergeCell ref="C218:D218"/>
    <mergeCell ref="C244:D244"/>
    <mergeCell ref="C200:I200"/>
    <mergeCell ref="C243:F243"/>
    <mergeCell ref="B31:I31"/>
    <mergeCell ref="C67:F67"/>
    <mergeCell ref="C38:F38"/>
    <mergeCell ref="C45:D45"/>
    <mergeCell ref="C58:F58"/>
    <mergeCell ref="C34:D34"/>
    <mergeCell ref="C140:D140"/>
    <mergeCell ref="C32:I32"/>
    <mergeCell ref="C139:F139"/>
    <mergeCell ref="C138:I138"/>
    <mergeCell ref="C76:D78"/>
    <mergeCell ref="C90:D92"/>
    <mergeCell ref="C79:I79"/>
    <mergeCell ref="C80:D80"/>
    <mergeCell ref="C33:F33"/>
    <mergeCell ref="C35:I35"/>
    <mergeCell ref="C36:D36"/>
    <mergeCell ref="C47:F47"/>
    <mergeCell ref="C52:I52"/>
    <mergeCell ref="C39:D43"/>
    <mergeCell ref="C59:D63"/>
    <mergeCell ref="C83:D85"/>
    <mergeCell ref="C53:F53"/>
    <mergeCell ref="C55:I55"/>
    <mergeCell ref="C54:D54"/>
    <mergeCell ref="C50:D50"/>
    <mergeCell ref="C56:D56"/>
    <mergeCell ref="C13:E13"/>
    <mergeCell ref="C14:E14"/>
    <mergeCell ref="C15:E15"/>
    <mergeCell ref="C16:E16"/>
    <mergeCell ref="C17:E17"/>
    <mergeCell ref="B2:C2"/>
    <mergeCell ref="D2:F2"/>
    <mergeCell ref="H2:I2"/>
    <mergeCell ref="B4:I4"/>
    <mergeCell ref="C6:E6"/>
    <mergeCell ref="C7:E7"/>
    <mergeCell ref="B3:C3"/>
    <mergeCell ref="D3:E3"/>
    <mergeCell ref="F3:I3"/>
    <mergeCell ref="C10:E10"/>
    <mergeCell ref="C8:E8"/>
    <mergeCell ref="C11:E11"/>
    <mergeCell ref="C12:E12"/>
    <mergeCell ref="C9:E9"/>
    <mergeCell ref="F5:I5"/>
    <mergeCell ref="B5:C5"/>
    <mergeCell ref="C20:E20"/>
    <mergeCell ref="F20:I20"/>
    <mergeCell ref="B1:I1"/>
    <mergeCell ref="C296:J297"/>
    <mergeCell ref="C201:F201"/>
    <mergeCell ref="C220:D220"/>
    <mergeCell ref="C217:F217"/>
    <mergeCell ref="C215:D215"/>
    <mergeCell ref="C208:F208"/>
    <mergeCell ref="C206:D206"/>
    <mergeCell ref="C202:D204"/>
    <mergeCell ref="C234:F234"/>
    <mergeCell ref="C229:F229"/>
    <mergeCell ref="C230:D230"/>
    <mergeCell ref="C241:D241"/>
    <mergeCell ref="C272:D272"/>
    <mergeCell ref="C283:D283"/>
    <mergeCell ref="C285:F285"/>
    <mergeCell ref="C290:D290"/>
    <mergeCell ref="C286:D288"/>
    <mergeCell ref="C246:D246"/>
    <mergeCell ref="C232:D232"/>
    <mergeCell ref="C270:I270"/>
    <mergeCell ref="C65:D65"/>
    <mergeCell ref="C48:D48"/>
    <mergeCell ref="C74:I74"/>
    <mergeCell ref="C72:D72"/>
    <mergeCell ref="C164:F164"/>
    <mergeCell ref="C171:D171"/>
    <mergeCell ref="C170:I170"/>
    <mergeCell ref="C160:D160"/>
    <mergeCell ref="C68:D70"/>
    <mergeCell ref="C154:D154"/>
    <mergeCell ref="C271:F271"/>
    <mergeCell ref="C274:D274"/>
    <mergeCell ref="C173:F173"/>
    <mergeCell ref="C162:D162"/>
    <mergeCell ref="C75:F75"/>
    <mergeCell ref="C89:F89"/>
    <mergeCell ref="C145:D149"/>
    <mergeCell ref="C156:D156"/>
    <mergeCell ref="C150:I150"/>
    <mergeCell ref="C151:D151"/>
    <mergeCell ref="C152:I152"/>
    <mergeCell ref="C153:F153"/>
    <mergeCell ref="C142:D142"/>
    <mergeCell ref="C144:F144"/>
    <mergeCell ref="C161:I161"/>
    <mergeCell ref="C82:F82"/>
    <mergeCell ref="C87:D87"/>
    <mergeCell ref="C277:D281"/>
    <mergeCell ref="C209:D213"/>
    <mergeCell ref="C223:F223"/>
    <mergeCell ref="C224:D224"/>
    <mergeCell ref="C226:D226"/>
    <mergeCell ref="C158:I158"/>
    <mergeCell ref="C196:D196"/>
    <mergeCell ref="C180:I180"/>
    <mergeCell ref="C181:F181"/>
    <mergeCell ref="C186:F186"/>
    <mergeCell ref="C195:F195"/>
    <mergeCell ref="C193:D193"/>
    <mergeCell ref="C184:D184"/>
    <mergeCell ref="C159:F159"/>
    <mergeCell ref="C177:I177"/>
    <mergeCell ref="C187:D191"/>
    <mergeCell ref="C182:D182"/>
    <mergeCell ref="C165:D169"/>
    <mergeCell ref="C178:D178"/>
    <mergeCell ref="C174:D176"/>
    <mergeCell ref="C24:I24"/>
    <mergeCell ref="C25:E25"/>
    <mergeCell ref="F25:I25"/>
    <mergeCell ref="C26:E26"/>
    <mergeCell ref="C27:E27"/>
    <mergeCell ref="C28:E28"/>
    <mergeCell ref="C22:E22"/>
    <mergeCell ref="C21:E21"/>
    <mergeCell ref="C23:E23"/>
    <mergeCell ref="C112:D114"/>
    <mergeCell ref="C94:I94"/>
    <mergeCell ref="C95:F95"/>
    <mergeCell ref="C96:D98"/>
    <mergeCell ref="C99:I99"/>
    <mergeCell ref="C100:D100"/>
    <mergeCell ref="C102:F102"/>
    <mergeCell ref="C103:D107"/>
    <mergeCell ref="C109:D109"/>
    <mergeCell ref="C111:F111"/>
    <mergeCell ref="C131:D131"/>
    <mergeCell ref="C133:F133"/>
    <mergeCell ref="C134:D136"/>
    <mergeCell ref="C116:I116"/>
    <mergeCell ref="C118:D120"/>
    <mergeCell ref="C122:D122"/>
    <mergeCell ref="C124:D124"/>
    <mergeCell ref="E124:F124"/>
    <mergeCell ref="C125:D130"/>
    <mergeCell ref="C117:F117"/>
  </mergeCells>
  <phoneticPr fontId="2" type="noConversion"/>
  <conditionalFormatting sqref="C9:I10">
    <cfRule type="expression" dxfId="0" priority="11">
      <formula>$F$8="No"</formula>
    </cfRule>
  </conditionalFormatting>
  <hyperlinks>
    <hyperlink ref="C296:J297" location="'Ventilation Evaluation'!A1" display="Next (continue)" xr:uid="{00000000-0004-0000-0800-000000000000}"/>
  </hyperlinks>
  <printOptions horizontalCentered="1"/>
  <pageMargins left="0.25" right="0.25" top="1" bottom="1" header="0.5" footer="0.5"/>
  <pageSetup scale="70" fitToHeight="0" orientation="portrait" horizontalDpi="96" verticalDpi="96" r:id="rId1"/>
  <headerFooter alignWithMargins="0">
    <oddFooter>&amp;L&amp;F&amp;R&amp;P OF &amp;N</oddFooter>
  </headerFooter>
  <rowBreaks count="4" manualBreakCount="4">
    <brk id="137" min="1" max="9" man="1"/>
    <brk id="179" min="1" max="9" man="1"/>
    <brk id="227" min="1" max="9" man="1"/>
    <brk id="269" min="1" max="9" man="1"/>
  </rowBreaks>
  <colBreaks count="2" manualBreakCount="2">
    <brk id="1" max="1048575" man="1"/>
    <brk id="10"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18</vt:i4>
      </vt:variant>
    </vt:vector>
  </HeadingPairs>
  <TitlesOfParts>
    <vt:vector size="34" baseType="lpstr">
      <vt:lpstr>Introduction</vt:lpstr>
      <vt:lpstr>DISCLAIMER</vt:lpstr>
      <vt:lpstr>Ventilation Evaluation</vt:lpstr>
      <vt:lpstr>Facility Information</vt:lpstr>
      <vt:lpstr>Machinery Room Information</vt:lpstr>
      <vt:lpstr>Machinery Room Motors</vt:lpstr>
      <vt:lpstr>Machinery Room Heat Inputs</vt:lpstr>
      <vt:lpstr>Machinery Room Ventilation</vt:lpstr>
      <vt:lpstr>Machinery Room Summary</vt:lpstr>
      <vt:lpstr>IIAR 2-1992</vt:lpstr>
      <vt:lpstr>IIAR 2-1999</vt:lpstr>
      <vt:lpstr>IIAR 2-2008</vt:lpstr>
      <vt:lpstr>IIAR 2-2008 Addendum A {2010}</vt:lpstr>
      <vt:lpstr>IIAR 2-2014</vt:lpstr>
      <vt:lpstr>IIAR 2-2021</vt:lpstr>
      <vt:lpstr>IIAR 9-2020</vt:lpstr>
      <vt:lpstr>'Facility Information'!Print_Area</vt:lpstr>
      <vt:lpstr>'Machinery Room Heat Inputs'!Print_Area</vt:lpstr>
      <vt:lpstr>'Machinery Room Information'!Print_Area</vt:lpstr>
      <vt:lpstr>'Machinery Room Motors'!Print_Area</vt:lpstr>
      <vt:lpstr>'Machinery Room Summary'!Print_Area</vt:lpstr>
      <vt:lpstr>'Machinery Room Ventilation'!Print_Area</vt:lpstr>
      <vt:lpstr>'Ventilation Evaluation'!Print_Area</vt:lpstr>
      <vt:lpstr>'IIAR 2-1992'!Print_Titles</vt:lpstr>
      <vt:lpstr>'IIAR 2-1999'!Print_Titles</vt:lpstr>
      <vt:lpstr>'IIAR 2-2008'!Print_Titles</vt:lpstr>
      <vt:lpstr>'IIAR 2-2008 Addendum A {2010}'!Print_Titles</vt:lpstr>
      <vt:lpstr>'IIAR 2-2014'!Print_Titles</vt:lpstr>
      <vt:lpstr>'IIAR 9-2020'!Print_Titles</vt:lpstr>
      <vt:lpstr>'Machinery Room Heat Inputs'!Print_Titles</vt:lpstr>
      <vt:lpstr>'Machinery Room Information'!Print_Titles</vt:lpstr>
      <vt:lpstr>'Machinery Room Motors'!Print_Titles</vt:lpstr>
      <vt:lpstr>'Machinery Room Summary'!Print_Titles</vt:lpstr>
      <vt:lpstr>'Machinery Room Ventilation'!Print_Titles</vt:lpstr>
    </vt:vector>
  </TitlesOfParts>
  <Company>IRC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Machinery Room Ventilation Calculation Tool</dc:title>
  <dc:subject>Machinery room, ventilation</dc:subject>
  <dc:creator>Ron Worley;Doug Reindl</dc:creator>
  <cp:lastModifiedBy>VAZQUEZ Richard USA FP</cp:lastModifiedBy>
  <cp:lastPrinted>2022-11-01T16:25:13Z</cp:lastPrinted>
  <dcterms:created xsi:type="dcterms:W3CDTF">2001-09-25T21:24:22Z</dcterms:created>
  <dcterms:modified xsi:type="dcterms:W3CDTF">2023-02-09T16:48:44Z</dcterms:modified>
  <cp:contentStatus>Version 2.29</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0d347c84-d7a6-491e-8167-7ba3b9253942</vt:lpwstr>
  </property>
  <property fmtid="{D5CDD505-2E9C-101B-9397-08002B2CF9AE}" pid="3" name="MSIP_Label_115e1d80-5df9-45cf-93c6-b3dca2463c0a_Enabled">
    <vt:lpwstr>true</vt:lpwstr>
  </property>
  <property fmtid="{D5CDD505-2E9C-101B-9397-08002B2CF9AE}" pid="4" name="MSIP_Label_115e1d80-5df9-45cf-93c6-b3dca2463c0a_SetDate">
    <vt:lpwstr>2023-02-09T16:27:54Z</vt:lpwstr>
  </property>
  <property fmtid="{D5CDD505-2E9C-101B-9397-08002B2CF9AE}" pid="5" name="MSIP_Label_115e1d80-5df9-45cf-93c6-b3dca2463c0a_Method">
    <vt:lpwstr>Standard</vt:lpwstr>
  </property>
  <property fmtid="{D5CDD505-2E9C-101B-9397-08002B2CF9AE}" pid="6" name="MSIP_Label_115e1d80-5df9-45cf-93c6-b3dca2463c0a_Name">
    <vt:lpwstr>115e1d80-5df9-45cf-93c6-b3dca2463c0a</vt:lpwstr>
  </property>
  <property fmtid="{D5CDD505-2E9C-101B-9397-08002B2CF9AE}" pid="7" name="MSIP_Label_115e1d80-5df9-45cf-93c6-b3dca2463c0a_SiteId">
    <vt:lpwstr>35734bde-3e33-4eb6-8dd2-0c96b30981bf</vt:lpwstr>
  </property>
  <property fmtid="{D5CDD505-2E9C-101B-9397-08002B2CF9AE}" pid="8" name="MSIP_Label_115e1d80-5df9-45cf-93c6-b3dca2463c0a_ActionId">
    <vt:lpwstr>a9033700-96fe-4114-a168-bef3d919d263</vt:lpwstr>
  </property>
  <property fmtid="{D5CDD505-2E9C-101B-9397-08002B2CF9AE}" pid="9" name="MSIP_Label_115e1d80-5df9-45cf-93c6-b3dca2463c0a_ContentBits">
    <vt:lpwstr>0</vt:lpwstr>
  </property>
</Properties>
</file>